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carlo\Desktop\"/>
    </mc:Choice>
  </mc:AlternateContent>
  <xr:revisionPtr revIDLastSave="0" documentId="8_{128F6747-5AB1-44D3-B6D3-F1E4906ACA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up Gasto2020-2021 CPRI-STAP" sheetId="3" r:id="rId1"/>
  </sheets>
  <definedNames>
    <definedName name="_xlnm.Print_Area" localSheetId="0">'Presup Gasto2020-2021 CPRI-STAP'!$A$1:$G$109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3" l="1"/>
  <c r="G99" i="3"/>
  <c r="K8" i="3"/>
  <c r="K67" i="3"/>
  <c r="K78" i="3"/>
  <c r="K83" i="3"/>
  <c r="K86" i="3"/>
  <c r="K96" i="3"/>
  <c r="K97" i="3"/>
  <c r="K94" i="3"/>
  <c r="K92" i="3"/>
  <c r="K89" i="3"/>
  <c r="K87" i="3"/>
  <c r="K84" i="3"/>
  <c r="K81" i="3"/>
  <c r="K79" i="3"/>
  <c r="K72" i="3"/>
  <c r="K70" i="3"/>
  <c r="K68" i="3"/>
  <c r="K64" i="3"/>
  <c r="K60" i="3"/>
  <c r="K27" i="3" s="1"/>
  <c r="K99" i="3" s="1"/>
  <c r="K55" i="3"/>
  <c r="K52" i="3"/>
  <c r="K50" i="3"/>
  <c r="K48" i="3"/>
  <c r="K42" i="3"/>
  <c r="K36" i="3"/>
  <c r="K31" i="3"/>
  <c r="K28" i="3"/>
  <c r="K22" i="3"/>
  <c r="K16" i="3"/>
  <c r="K14" i="3"/>
  <c r="K12" i="3"/>
  <c r="K9" i="3"/>
  <c r="J9" i="3"/>
  <c r="G66" i="3" l="1"/>
  <c r="J66" i="3" s="1"/>
  <c r="L66" i="3" s="1"/>
  <c r="D64" i="3"/>
  <c r="I99" i="3" l="1"/>
  <c r="H99" i="3"/>
  <c r="H101" i="3" l="1"/>
  <c r="D89" i="3"/>
  <c r="G98" i="3"/>
  <c r="J98" i="3" s="1"/>
  <c r="L98" i="3" s="1"/>
  <c r="D9" i="3"/>
  <c r="D12" i="3"/>
  <c r="D14" i="3"/>
  <c r="D22" i="3"/>
  <c r="D28" i="3"/>
  <c r="D31" i="3"/>
  <c r="D36" i="3"/>
  <c r="D42" i="3"/>
  <c r="D48" i="3"/>
  <c r="D50" i="3"/>
  <c r="D52" i="3"/>
  <c r="D55" i="3"/>
  <c r="D60" i="3"/>
  <c r="D68" i="3"/>
  <c r="D70" i="3"/>
  <c r="D72" i="3"/>
  <c r="D79" i="3"/>
  <c r="D81" i="3"/>
  <c r="D84" i="3"/>
  <c r="D83" i="3" s="1"/>
  <c r="D87" i="3"/>
  <c r="D92" i="3"/>
  <c r="D94" i="3"/>
  <c r="D97" i="3"/>
  <c r="D96" i="3" s="1"/>
  <c r="D67" i="3" l="1"/>
  <c r="D78" i="3"/>
  <c r="D86" i="3"/>
  <c r="G87" i="3"/>
  <c r="J87" i="3" s="1"/>
  <c r="L87" i="3" s="1"/>
  <c r="G88" i="3"/>
  <c r="J88" i="3" s="1"/>
  <c r="L88" i="3" s="1"/>
  <c r="G93" i="3"/>
  <c r="J93" i="3" s="1"/>
  <c r="L93" i="3" s="1"/>
  <c r="G65" i="3" l="1"/>
  <c r="J65" i="3" s="1"/>
  <c r="L65" i="3" s="1"/>
  <c r="G64" i="3"/>
  <c r="J64" i="3" s="1"/>
  <c r="L64" i="3" s="1"/>
  <c r="G44" i="3" l="1"/>
  <c r="J44" i="3" s="1"/>
  <c r="L44" i="3" s="1"/>
  <c r="E99" i="3"/>
  <c r="G94" i="3"/>
  <c r="J94" i="3" s="1"/>
  <c r="L94" i="3" s="1"/>
  <c r="G95" i="3"/>
  <c r="J95" i="3" s="1"/>
  <c r="L95" i="3" s="1"/>
  <c r="G38" i="3"/>
  <c r="J38" i="3" s="1"/>
  <c r="L38" i="3" s="1"/>
  <c r="G26" i="3"/>
  <c r="J26" i="3" s="1"/>
  <c r="L26" i="3" s="1"/>
  <c r="G33" i="3"/>
  <c r="J33" i="3" s="1"/>
  <c r="L33" i="3" s="1"/>
  <c r="G34" i="3"/>
  <c r="J34" i="3" s="1"/>
  <c r="L34" i="3" s="1"/>
  <c r="G35" i="3"/>
  <c r="J35" i="3" s="1"/>
  <c r="L35" i="3" s="1"/>
  <c r="G37" i="3"/>
  <c r="J37" i="3" s="1"/>
  <c r="L37" i="3" s="1"/>
  <c r="G39" i="3"/>
  <c r="J39" i="3" s="1"/>
  <c r="L39" i="3" s="1"/>
  <c r="G40" i="3"/>
  <c r="J40" i="3" s="1"/>
  <c r="L40" i="3" s="1"/>
  <c r="G41" i="3"/>
  <c r="J41" i="3" s="1"/>
  <c r="L41" i="3" s="1"/>
  <c r="G43" i="3"/>
  <c r="J43" i="3" s="1"/>
  <c r="L43" i="3" s="1"/>
  <c r="G45" i="3"/>
  <c r="J45" i="3" s="1"/>
  <c r="L45" i="3" s="1"/>
  <c r="G46" i="3"/>
  <c r="J46" i="3" s="1"/>
  <c r="L46" i="3" s="1"/>
  <c r="G47" i="3"/>
  <c r="J47" i="3" s="1"/>
  <c r="L47" i="3" s="1"/>
  <c r="G49" i="3"/>
  <c r="J49" i="3" s="1"/>
  <c r="L49" i="3" s="1"/>
  <c r="G51" i="3"/>
  <c r="J51" i="3" s="1"/>
  <c r="L51" i="3" s="1"/>
  <c r="G53" i="3"/>
  <c r="J53" i="3" s="1"/>
  <c r="L53" i="3" s="1"/>
  <c r="G54" i="3"/>
  <c r="J54" i="3" s="1"/>
  <c r="L54" i="3" s="1"/>
  <c r="G56" i="3"/>
  <c r="J56" i="3" s="1"/>
  <c r="L56" i="3" s="1"/>
  <c r="G57" i="3"/>
  <c r="J57" i="3" s="1"/>
  <c r="L57" i="3" s="1"/>
  <c r="G58" i="3"/>
  <c r="J58" i="3" s="1"/>
  <c r="L58" i="3" s="1"/>
  <c r="G59" i="3"/>
  <c r="J59" i="3" s="1"/>
  <c r="L59" i="3" s="1"/>
  <c r="G61" i="3"/>
  <c r="J61" i="3" s="1"/>
  <c r="L61" i="3" s="1"/>
  <c r="G62" i="3"/>
  <c r="J62" i="3" s="1"/>
  <c r="L62" i="3" s="1"/>
  <c r="G63" i="3"/>
  <c r="J63" i="3" s="1"/>
  <c r="L63" i="3" s="1"/>
  <c r="G69" i="3"/>
  <c r="J69" i="3" s="1"/>
  <c r="L69" i="3" s="1"/>
  <c r="G71" i="3"/>
  <c r="J71" i="3" s="1"/>
  <c r="L71" i="3" s="1"/>
  <c r="G73" i="3"/>
  <c r="J73" i="3" s="1"/>
  <c r="L73" i="3" s="1"/>
  <c r="G74" i="3"/>
  <c r="J74" i="3" s="1"/>
  <c r="L74" i="3" s="1"/>
  <c r="G75" i="3"/>
  <c r="J75" i="3" s="1"/>
  <c r="L75" i="3" s="1"/>
  <c r="G76" i="3"/>
  <c r="J76" i="3" s="1"/>
  <c r="L76" i="3" s="1"/>
  <c r="G77" i="3"/>
  <c r="J77" i="3" s="1"/>
  <c r="L77" i="3" s="1"/>
  <c r="G80" i="3"/>
  <c r="J80" i="3" s="1"/>
  <c r="L80" i="3" s="1"/>
  <c r="G82" i="3"/>
  <c r="J82" i="3" s="1"/>
  <c r="L82" i="3" s="1"/>
  <c r="G84" i="3"/>
  <c r="J84" i="3" s="1"/>
  <c r="L84" i="3" s="1"/>
  <c r="G85" i="3"/>
  <c r="J85" i="3" s="1"/>
  <c r="L85" i="3" s="1"/>
  <c r="G90" i="3"/>
  <c r="J90" i="3" s="1"/>
  <c r="L90" i="3" s="1"/>
  <c r="G91" i="3"/>
  <c r="J91" i="3" s="1"/>
  <c r="L91" i="3" s="1"/>
  <c r="G10" i="3"/>
  <c r="J10" i="3" s="1"/>
  <c r="L10" i="3" s="1"/>
  <c r="G11" i="3"/>
  <c r="J11" i="3" s="1"/>
  <c r="L11" i="3" s="1"/>
  <c r="G13" i="3"/>
  <c r="J13" i="3" s="1"/>
  <c r="L13" i="3" s="1"/>
  <c r="G15" i="3"/>
  <c r="J15" i="3" s="1"/>
  <c r="L15" i="3" s="1"/>
  <c r="G17" i="3"/>
  <c r="J17" i="3" s="1"/>
  <c r="L17" i="3" s="1"/>
  <c r="G18" i="3"/>
  <c r="J18" i="3" s="1"/>
  <c r="L18" i="3" s="1"/>
  <c r="G20" i="3"/>
  <c r="J20" i="3" s="1"/>
  <c r="L20" i="3" s="1"/>
  <c r="G21" i="3"/>
  <c r="J21" i="3" s="1"/>
  <c r="L21" i="3" s="1"/>
  <c r="G23" i="3"/>
  <c r="J23" i="3" s="1"/>
  <c r="L23" i="3" s="1"/>
  <c r="G24" i="3"/>
  <c r="J24" i="3" s="1"/>
  <c r="L24" i="3" s="1"/>
  <c r="G25" i="3"/>
  <c r="J25" i="3" s="1"/>
  <c r="L25" i="3" s="1"/>
  <c r="G30" i="3"/>
  <c r="J30" i="3" s="1"/>
  <c r="L30" i="3" s="1"/>
  <c r="G32" i="3"/>
  <c r="J32" i="3" s="1"/>
  <c r="L32" i="3" s="1"/>
  <c r="F29" i="3"/>
  <c r="G29" i="3" s="1"/>
  <c r="J29" i="3" s="1"/>
  <c r="L29" i="3" s="1"/>
  <c r="F99" i="3" l="1"/>
  <c r="E101" i="3" s="1"/>
  <c r="D19" i="3" l="1"/>
  <c r="G19" i="3" l="1"/>
  <c r="J19" i="3" s="1"/>
  <c r="L19" i="3" s="1"/>
  <c r="D16" i="3"/>
  <c r="D8" i="3" s="1"/>
  <c r="G92" i="3"/>
  <c r="J92" i="3" s="1"/>
  <c r="L92" i="3" s="1"/>
  <c r="G89" i="3"/>
  <c r="J89" i="3" s="1"/>
  <c r="L89" i="3" s="1"/>
  <c r="G83" i="3"/>
  <c r="J83" i="3" s="1"/>
  <c r="L83" i="3" s="1"/>
  <c r="G81" i="3"/>
  <c r="J81" i="3" s="1"/>
  <c r="L81" i="3" s="1"/>
  <c r="G79" i="3"/>
  <c r="J79" i="3" s="1"/>
  <c r="L79" i="3" s="1"/>
  <c r="G72" i="3"/>
  <c r="J72" i="3" s="1"/>
  <c r="L72" i="3" s="1"/>
  <c r="G70" i="3"/>
  <c r="J70" i="3" s="1"/>
  <c r="L70" i="3" s="1"/>
  <c r="G68" i="3"/>
  <c r="J68" i="3" s="1"/>
  <c r="L68" i="3" s="1"/>
  <c r="G60" i="3"/>
  <c r="J60" i="3" s="1"/>
  <c r="L60" i="3" s="1"/>
  <c r="G55" i="3"/>
  <c r="J55" i="3" s="1"/>
  <c r="L55" i="3" s="1"/>
  <c r="G52" i="3"/>
  <c r="J52" i="3" s="1"/>
  <c r="L52" i="3" s="1"/>
  <c r="G50" i="3"/>
  <c r="J50" i="3" s="1"/>
  <c r="L50" i="3" s="1"/>
  <c r="G48" i="3"/>
  <c r="J48" i="3" s="1"/>
  <c r="L48" i="3" s="1"/>
  <c r="G42" i="3"/>
  <c r="J42" i="3" s="1"/>
  <c r="L42" i="3" s="1"/>
  <c r="G36" i="3"/>
  <c r="J36" i="3" s="1"/>
  <c r="L36" i="3" s="1"/>
  <c r="G31" i="3"/>
  <c r="J31" i="3" s="1"/>
  <c r="L31" i="3" s="1"/>
  <c r="G22" i="3"/>
  <c r="J22" i="3" s="1"/>
  <c r="L22" i="3" s="1"/>
  <c r="G12" i="3"/>
  <c r="J12" i="3" s="1"/>
  <c r="L12" i="3" s="1"/>
  <c r="G14" i="3"/>
  <c r="J14" i="3" s="1"/>
  <c r="L14" i="3" s="1"/>
  <c r="G16" i="3"/>
  <c r="J16" i="3" s="1"/>
  <c r="L16" i="3" s="1"/>
  <c r="G9" i="3"/>
  <c r="L9" i="3" s="1"/>
  <c r="G28" i="3"/>
  <c r="J28" i="3" s="1"/>
  <c r="L28" i="3" s="1"/>
  <c r="G78" i="3" l="1"/>
  <c r="J78" i="3" s="1"/>
  <c r="L78" i="3" s="1"/>
  <c r="G97" i="3"/>
  <c r="J97" i="3" s="1"/>
  <c r="L97" i="3" s="1"/>
  <c r="G67" i="3"/>
  <c r="J67" i="3" s="1"/>
  <c r="L67" i="3" s="1"/>
  <c r="D27" i="3"/>
  <c r="G27" i="3" s="1"/>
  <c r="J27" i="3" s="1"/>
  <c r="L27" i="3" s="1"/>
  <c r="G86" i="3"/>
  <c r="J86" i="3" s="1"/>
  <c r="L86" i="3" s="1"/>
  <c r="G8" i="3" l="1"/>
  <c r="J8" i="3" s="1"/>
  <c r="L8" i="3" s="1"/>
  <c r="G96" i="3" l="1"/>
  <c r="J96" i="3" s="1"/>
  <c r="L96" i="3" s="1"/>
  <c r="D99" i="3"/>
  <c r="J99" i="3" s="1"/>
  <c r="L99" i="3" s="1"/>
</calcChain>
</file>

<file path=xl/sharedStrings.xml><?xml version="1.0" encoding="utf-8"?>
<sst xmlns="http://schemas.openxmlformats.org/spreadsheetml/2006/main" count="197" uniqueCount="194">
  <si>
    <t>CUENTA PRESUPUESTARIA</t>
  </si>
  <si>
    <t>SERVICIOS DE GESTIÓN Y APOYO</t>
  </si>
  <si>
    <t>SEGUROS, REASEGUROS Y OTRAS OBLIGACIONES</t>
  </si>
  <si>
    <t>MANTENIMIENTO Y REPARACIÓN</t>
  </si>
  <si>
    <t>PRESTACIONES</t>
  </si>
  <si>
    <t>COLEGIO DE PROFESIONALES EN CIENCIAS POLÍTICAS Y RELACIONES INTERNACIONALES</t>
  </si>
  <si>
    <t>TESORERÍA</t>
  </si>
  <si>
    <t>Información</t>
  </si>
  <si>
    <t>TOTAL PRESUPUESTADO</t>
  </si>
  <si>
    <t>REMUNERACIONES</t>
  </si>
  <si>
    <t>REMUNERACIONES BÁSICAS</t>
  </si>
  <si>
    <t>0.01.01</t>
  </si>
  <si>
    <t>Sueldos para cargos fijos</t>
  </si>
  <si>
    <t>0.01.04</t>
  </si>
  <si>
    <t>Sueldos a base de comisión</t>
  </si>
  <si>
    <t>REMUNERACIONES EVENTUALES</t>
  </si>
  <si>
    <t>0.02.01</t>
  </si>
  <si>
    <t>Tiempo extraordinario</t>
  </si>
  <si>
    <t>INCENTIVOS SALARIALES</t>
  </si>
  <si>
    <t>0.03.03</t>
  </si>
  <si>
    <t>Décimo tercer mes</t>
  </si>
  <si>
    <t>0.04.01</t>
  </si>
  <si>
    <t>0.04.02</t>
  </si>
  <si>
    <t>0.04.03</t>
  </si>
  <si>
    <t>0.04.04</t>
  </si>
  <si>
    <t>0.04.05</t>
  </si>
  <si>
    <t>0.05.01</t>
  </si>
  <si>
    <t>0.05.02</t>
  </si>
  <si>
    <t>0.05.03</t>
  </si>
  <si>
    <t>SERVICIOS</t>
  </si>
  <si>
    <t>SERVICIOS BÁSICOS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</si>
  <si>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</si>
  <si>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</si>
  <si>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</si>
  <si>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</si>
  <si>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</si>
  <si>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</si>
  <si>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1.02.99</t>
  </si>
  <si>
    <t>Otros servicios básicos</t>
  </si>
  <si>
    <t>1.03.01</t>
  </si>
  <si>
    <t>1.03.03</t>
  </si>
  <si>
    <t>Impresión, encuadernación y otros</t>
  </si>
  <si>
    <t>1.03.06</t>
  </si>
  <si>
    <t>Comisiones y gastos por servicios financieros y comerciales</t>
  </si>
  <si>
    <t>1.03.07</t>
  </si>
  <si>
    <t>Servicios de tecnologías de información</t>
  </si>
  <si>
    <t>1.04.02</t>
  </si>
  <si>
    <t>Servicios jurídicos</t>
  </si>
  <si>
    <t>1.04.05</t>
  </si>
  <si>
    <t>Servicios informáticos</t>
  </si>
  <si>
    <t>1.04.06</t>
  </si>
  <si>
    <t>Servicios generales</t>
  </si>
  <si>
    <t>GASTOS DE VIAJE Y DE TRANSPORTE</t>
  </si>
  <si>
    <t>1.05.01</t>
  </si>
  <si>
    <t>Transporte dentro del país</t>
  </si>
  <si>
    <t>1.06.01</t>
  </si>
  <si>
    <t>Seguros</t>
  </si>
  <si>
    <t>CAPACITACIÓN Y PROTOCOLO</t>
  </si>
  <si>
    <t>1.07.02</t>
  </si>
  <si>
    <t>1.08.01</t>
  </si>
  <si>
    <t>Mantenimiento de edificios, locales y terrenos</t>
  </si>
  <si>
    <t>1.08.07</t>
  </si>
  <si>
    <t>Mantenimiento y reparación de equipo y mobiliario de oficina</t>
  </si>
  <si>
    <t>1.08.08</t>
  </si>
  <si>
    <t>IMPUESTOS</t>
  </si>
  <si>
    <t>1.09.02</t>
  </si>
  <si>
    <t>Impuestos sobre la propiedad de bienes inmuebles</t>
  </si>
  <si>
    <t>MATERIALES Y SUMINISTROS</t>
  </si>
  <si>
    <t>PRODUCTOS QUÍMICOS Y CONEXOS</t>
  </si>
  <si>
    <t>2.01.02</t>
  </si>
  <si>
    <t>Productos farmaceúticos y medicinales</t>
  </si>
  <si>
    <t>ÚTILES, MATERIALES Y SUMINISTROS DIVERSOS</t>
  </si>
  <si>
    <t>2.99.01</t>
  </si>
  <si>
    <t>Útiles y materiales de oficina y cómputo</t>
  </si>
  <si>
    <t>Productos de papel, cartón e impresos</t>
  </si>
  <si>
    <t>2.99.03</t>
  </si>
  <si>
    <t>2.99.05</t>
  </si>
  <si>
    <t>Útiles y materiales de limpieza</t>
  </si>
  <si>
    <t xml:space="preserve">INTERESES Y COMISIONES </t>
  </si>
  <si>
    <t>INTERESES SOBRE PRÉSTAMOS</t>
  </si>
  <si>
    <t>TRANSFERENCIAS CORRIENTES</t>
  </si>
  <si>
    <t>6.03.01</t>
  </si>
  <si>
    <t>Prestaciones Legales</t>
  </si>
  <si>
    <t>6.04.04</t>
  </si>
  <si>
    <t>AMORTIZACIÓN</t>
  </si>
  <si>
    <t>AMORTIZACIÓN DE PRÉSTAMOS</t>
  </si>
  <si>
    <t>8.02.06</t>
  </si>
  <si>
    <t>Amortización de préstamos de Instituciones Públicas Finan.</t>
  </si>
  <si>
    <t>Actividades protocolarias y sociales</t>
  </si>
  <si>
    <t>SERVICIOS COMERCIALES Y FINANCIEROS</t>
  </si>
  <si>
    <t>1.04.04</t>
  </si>
  <si>
    <t>Servicios en ciencias económicas y sociales</t>
  </si>
  <si>
    <t>3.02.06</t>
  </si>
  <si>
    <t>Intereses sobre préstamos de Instituciones Públicas Financieras</t>
  </si>
  <si>
    <t xml:space="preserve">                                                            </t>
  </si>
  <si>
    <t>CONTRIBUCIONES PATRONALES AL DESARROLLO Y LA SEGURIDAD SOCIAL</t>
  </si>
  <si>
    <t>Contribución Patronal al Seguro de Salud de la Caja Costarricense de Seguro Social (9.25%)</t>
  </si>
  <si>
    <t>Contribución Patronal al Instituto Mixto de Ayuda Social (0.50%)</t>
  </si>
  <si>
    <t>Contribución Patronal al Fondo de Desarrollo Social y Asignaciones Familiares (5%)</t>
  </si>
  <si>
    <t>Contribución Patronal al Banco Popular y de Desarrollo Comunal (1%)</t>
  </si>
  <si>
    <t>CONTRIBUCIONES PATRONALES A FONDOS DE PENSIONES Y OTROS FONDOS DE CAPITALIZACIÓN</t>
  </si>
  <si>
    <t>Contribución Patronal al Seguro de Pensiones de la CCSS (5.08%)</t>
  </si>
  <si>
    <t>Aporte Patronal al Rég. Oblig. de Pensiones Complementarias (1.5%)</t>
  </si>
  <si>
    <t>Aporte Patronal al Fondo de Capitalización Laboral (3.0%)</t>
  </si>
  <si>
    <t>ALQUILERES</t>
  </si>
  <si>
    <t>1.01.99</t>
  </si>
  <si>
    <t>Otros Alquileres</t>
  </si>
  <si>
    <t>1.03.02</t>
  </si>
  <si>
    <t>Publicidad y propaganda</t>
  </si>
  <si>
    <t>1.07.01</t>
  </si>
  <si>
    <t>Actividades de capacitación</t>
  </si>
  <si>
    <t>1.08.06</t>
  </si>
  <si>
    <t>Mantenimiento y reparación de equipo de comunicación</t>
  </si>
  <si>
    <t>Mantenimiento y reparación de equipo de cómputo y sistemas de información</t>
  </si>
  <si>
    <t>1.09.03</t>
  </si>
  <si>
    <t>Impuesto al valor agregado</t>
  </si>
  <si>
    <t>1.09.99</t>
  </si>
  <si>
    <t>Otros impuestos</t>
  </si>
  <si>
    <t>ALIMENTOS Y PRODUCTOS AGROPECUARIOS</t>
  </si>
  <si>
    <t>2.02.03</t>
  </si>
  <si>
    <t>Alimentos y bebidas</t>
  </si>
  <si>
    <t>2.99.07</t>
  </si>
  <si>
    <t>Útiles y materiales de cocina y comedor</t>
  </si>
  <si>
    <t>2.99.99</t>
  </si>
  <si>
    <t>Otros útiles, materiales y suministros diversos</t>
  </si>
  <si>
    <t>COMISIONES Y OTROS GASTOS</t>
  </si>
  <si>
    <t>3.04.05</t>
  </si>
  <si>
    <t>Diferencias por tipo de cambio</t>
  </si>
  <si>
    <t>BIENES DURADEROS</t>
  </si>
  <si>
    <t>BIENES DURADEROS DIVERSOS</t>
  </si>
  <si>
    <t>5.99.03</t>
  </si>
  <si>
    <t>Bienes intangibles</t>
  </si>
  <si>
    <t>6.03.99</t>
  </si>
  <si>
    <t>Otras prestaciones</t>
  </si>
  <si>
    <t>TRASFERENCIAS CORRIENTES A OTRAS ENTIDADES PRIVADAS SIN FINES DE LUCRO</t>
  </si>
  <si>
    <t>Transferencias corrientes a otras entidades privadas sin fines de lucro</t>
  </si>
  <si>
    <t>GIANCARLO CASASOLA CHAVES</t>
  </si>
  <si>
    <t>TESORERO 2020-2022</t>
  </si>
  <si>
    <t>ORDINARIO</t>
  </si>
  <si>
    <t>REBAJAR</t>
  </si>
  <si>
    <t>AUMENTAR</t>
  </si>
  <si>
    <t>PARTIDA</t>
  </si>
  <si>
    <t>1.01.04</t>
  </si>
  <si>
    <t xml:space="preserve"> Alquiler de equipo y derechos para telecomunicaciones</t>
  </si>
  <si>
    <t>MODIFICACIÓN PRESUPUESTARIA N°01-2020</t>
  </si>
  <si>
    <t>Contribución Patronal al Instituto Nacional de Aprendizaje (1.00%)</t>
  </si>
  <si>
    <t>0.05.04</t>
  </si>
  <si>
    <t>Aporte Patronal a otros fondos administrados por entes públicos</t>
  </si>
  <si>
    <t>6.05</t>
  </si>
  <si>
    <t>6.05.01</t>
  </si>
  <si>
    <t>Transferencias corrientes a empresas privadas</t>
  </si>
  <si>
    <t>TRANSFERENCIAS CORRIENTES A ENTIDADES PRIVADAS</t>
  </si>
  <si>
    <t>1.04.03</t>
  </si>
  <si>
    <t>Servicios de ingeniería y arquitectura</t>
  </si>
  <si>
    <t>6.01</t>
  </si>
  <si>
    <t>6.01.03</t>
  </si>
  <si>
    <t>Transferencias corrientes a Instituciones Descentralizadas no Empresariales (FECOPROU)</t>
  </si>
  <si>
    <t>TRANSFERENCIAS CORRIENTES AL SECTOR PÚBLICO</t>
  </si>
  <si>
    <t>0.01</t>
  </si>
  <si>
    <t>0.02</t>
  </si>
  <si>
    <t>0.03</t>
  </si>
  <si>
    <t>0.04</t>
  </si>
  <si>
    <t>0.05</t>
  </si>
  <si>
    <t>1.01</t>
  </si>
  <si>
    <t>1.02</t>
  </si>
  <si>
    <t>1.03</t>
  </si>
  <si>
    <t>1.04</t>
  </si>
  <si>
    <t>1.05</t>
  </si>
  <si>
    <t>1.06</t>
  </si>
  <si>
    <t>1.07</t>
  </si>
  <si>
    <t>1.09</t>
  </si>
  <si>
    <t>1.08</t>
  </si>
  <si>
    <t>2.01</t>
  </si>
  <si>
    <t>2.02</t>
  </si>
  <si>
    <t>2.99</t>
  </si>
  <si>
    <t>3.02</t>
  </si>
  <si>
    <t>3.04</t>
  </si>
  <si>
    <t>5.99</t>
  </si>
  <si>
    <t>6.03</t>
  </si>
  <si>
    <t>6.04</t>
  </si>
  <si>
    <t>8.02</t>
  </si>
  <si>
    <t>1.99</t>
  </si>
  <si>
    <t>1.99.02</t>
  </si>
  <si>
    <t>SERVICIOS DIVERSOS</t>
  </si>
  <si>
    <t>Intereses moratorios y multas</t>
  </si>
  <si>
    <t>SALDO CON MODIFICACIÓN 01-2020</t>
  </si>
  <si>
    <t>MODIFICACIÓN PRESUPUESTARIA N°02-2020</t>
  </si>
  <si>
    <t>APROBADO EN SESIÓN EXTRAORDINARIA N°011-2020 DE LA JUNTA DIRECTIVA DEL 14 DE JULIO DEL 2020</t>
  </si>
  <si>
    <t>1.99.05</t>
  </si>
  <si>
    <t>Deducibles</t>
  </si>
  <si>
    <t>GASTOS ABRIL-MAYO-JUNIO</t>
  </si>
  <si>
    <t>EJECUCIÓN DEL I TRIMESTRE</t>
  </si>
  <si>
    <t>INFORME DE EJECUCIÓN DE LOS EGRESOS</t>
  </si>
  <si>
    <t>MAYO-JUNIO-JULIO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</si>
</sst>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&quot;₡&quot;* #,##0.00_);_(&quot;₡&quot;* \(#,##0.00\);_(&quot;₡&quot;* &quot;-&quot;??_);_(@_)"/>
    <numFmt numFmtId="166" formatCode="[$₡-140A]#,##0.00_);\([$₡-140A]#,##0.00\)"/>
    <numFmt numFmtId="167" formatCode="[$₡-140A]#,##0.00;\-[$₡-14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Bookman Old Style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Bookman Old Style"/>
      <family val="1"/>
    </font>
    <font>
      <b/>
      <sz val="9"/>
      <name val="Arial"/>
      <family val="2"/>
    </font>
    <font>
      <b/>
      <sz val="8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0" borderId="0" xfId="0" applyFont="1"/>
    <xf numFmtId="166" fontId="8" fillId="0" borderId="1" xfId="9" applyNumberFormat="1" applyFont="1" applyFill="1" applyBorder="1" applyAlignment="1">
      <alignment horizontal="right" vertical="center"/>
    </xf>
    <xf numFmtId="166" fontId="9" fillId="0" borderId="1" xfId="9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166" fontId="11" fillId="2" borderId="1" xfId="9" applyNumberFormat="1" applyFont="1" applyFill="1" applyBorder="1" applyAlignment="1">
      <alignment horizontal="right" vertical="center"/>
    </xf>
    <xf numFmtId="166" fontId="8" fillId="2" borderId="13" xfId="9" applyNumberFormat="1" applyFont="1" applyFill="1" applyBorder="1" applyAlignment="1">
      <alignment horizontal="right" vertical="center"/>
    </xf>
    <xf numFmtId="166" fontId="9" fillId="2" borderId="13" xfId="9" applyNumberFormat="1" applyFont="1" applyFill="1" applyBorder="1" applyAlignment="1">
      <alignment horizontal="right" vertical="center"/>
    </xf>
    <xf numFmtId="166" fontId="6" fillId="0" borderId="14" xfId="0" applyNumberFormat="1" applyFont="1" applyBorder="1"/>
    <xf numFmtId="166" fontId="10" fillId="0" borderId="15" xfId="0" applyNumberFormat="1" applyFont="1" applyBorder="1"/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166" fontId="10" fillId="0" borderId="1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3" fontId="1" fillId="2" borderId="0" xfId="9" applyFont="1" applyFill="1" applyAlignment="1">
      <alignment horizontal="center"/>
    </xf>
    <xf numFmtId="43" fontId="1" fillId="0" borderId="0" xfId="9" applyFont="1"/>
    <xf numFmtId="166" fontId="8" fillId="3" borderId="1" xfId="9" applyNumberFormat="1" applyFont="1" applyFill="1" applyBorder="1" applyAlignment="1">
      <alignment horizontal="right" vertical="center"/>
    </xf>
    <xf numFmtId="166" fontId="9" fillId="3" borderId="1" xfId="9" applyNumberFormat="1" applyFont="1" applyFill="1" applyBorder="1" applyAlignment="1">
      <alignment horizontal="right" vertical="center"/>
    </xf>
    <xf numFmtId="166" fontId="6" fillId="3" borderId="15" xfId="0" applyNumberFormat="1" applyFont="1" applyFill="1" applyBorder="1"/>
    <xf numFmtId="166" fontId="6" fillId="3" borderId="18" xfId="0" applyNumberFormat="1" applyFont="1" applyFill="1" applyBorder="1"/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3" fontId="13" fillId="2" borderId="13" xfId="9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6" fontId="13" fillId="3" borderId="1" xfId="9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166" fontId="11" fillId="0" borderId="1" xfId="9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 wrapText="1"/>
    </xf>
    <xf numFmtId="166" fontId="13" fillId="3" borderId="1" xfId="9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0" borderId="1" xfId="9" applyNumberFormat="1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6" fontId="11" fillId="0" borderId="1" xfId="9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6" fontId="11" fillId="2" borderId="11" xfId="9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166" fontId="11" fillId="2" borderId="13" xfId="9" applyNumberFormat="1" applyFont="1" applyFill="1" applyBorder="1" applyAlignment="1">
      <alignment horizontal="right" vertical="center"/>
    </xf>
    <xf numFmtId="43" fontId="13" fillId="2" borderId="0" xfId="9" applyFont="1" applyFill="1" applyBorder="1" applyAlignment="1">
      <alignment vertical="center" wrapText="1"/>
    </xf>
    <xf numFmtId="43" fontId="13" fillId="2" borderId="22" xfId="9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/>
    </xf>
    <xf numFmtId="166" fontId="13" fillId="4" borderId="17" xfId="9" applyNumberFormat="1" applyFont="1" applyFill="1" applyBorder="1" applyAlignment="1">
      <alignment horizontal="right" vertical="center"/>
    </xf>
    <xf numFmtId="166" fontId="8" fillId="4" borderId="17" xfId="9" applyNumberFormat="1" applyFont="1" applyFill="1" applyBorder="1" applyAlignment="1">
      <alignment horizontal="right" vertical="center"/>
    </xf>
    <xf numFmtId="166" fontId="9" fillId="4" borderId="17" xfId="9" applyNumberFormat="1" applyFont="1" applyFill="1" applyBorder="1" applyAlignment="1">
      <alignment horizontal="right" vertical="center"/>
    </xf>
    <xf numFmtId="166" fontId="6" fillId="4" borderId="18" xfId="0" applyNumberFormat="1" applyFont="1" applyFill="1" applyBorder="1"/>
    <xf numFmtId="0" fontId="13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6" fontId="13" fillId="4" borderId="1" xfId="9" applyNumberFormat="1" applyFont="1" applyFill="1" applyBorder="1" applyAlignment="1">
      <alignment horizontal="right" vertical="center"/>
    </xf>
    <xf numFmtId="166" fontId="8" fillId="4" borderId="1" xfId="9" applyNumberFormat="1" applyFont="1" applyFill="1" applyBorder="1" applyAlignment="1">
      <alignment horizontal="right" vertical="center"/>
    </xf>
    <xf numFmtId="166" fontId="9" fillId="4" borderId="1" xfId="9" applyNumberFormat="1" applyFont="1" applyFill="1" applyBorder="1" applyAlignment="1">
      <alignment horizontal="right" vertical="center"/>
    </xf>
    <xf numFmtId="166" fontId="6" fillId="4" borderId="15" xfId="0" applyNumberFormat="1" applyFont="1" applyFill="1" applyBorder="1"/>
    <xf numFmtId="166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43" fontId="13" fillId="2" borderId="19" xfId="9" applyFont="1" applyFill="1" applyBorder="1" applyAlignment="1">
      <alignment horizontal="center" vertical="center" wrapText="1"/>
    </xf>
    <xf numFmtId="43" fontId="13" fillId="2" borderId="20" xfId="9" applyFont="1" applyFill="1" applyBorder="1" applyAlignment="1">
      <alignment horizontal="center" vertical="center" wrapText="1"/>
    </xf>
    <xf numFmtId="43" fontId="13" fillId="2" borderId="21" xfId="9" applyFont="1" applyFill="1" applyBorder="1" applyAlignment="1">
      <alignment horizontal="center" vertical="center" wrapText="1"/>
    </xf>
  </cellXfs>
  <cellStyles count="10">
    <cellStyle name="Comma [0] 2" xfId="3" xr:uid="{00000000-0005-0000-0000-000000000000}"/>
    <cellStyle name="Comma 2" xfId="2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urrency 2" xfId="4" xr:uid="{00000000-0005-0000-0000-000006000000}"/>
    <cellStyle name="Millares" xfId="9" builtinId="3"/>
    <cellStyle name="Normal" xfId="0" builtinId="0"/>
    <cellStyle name="Normal 2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438151</xdr:colOff>
      <xdr:row>0</xdr:row>
      <xdr:rowOff>38100</xdr:rowOff>
    </xdr:from>
    <xdr:to>
      <xdr:col>6</xdr:col>
      <xdr:colOff>485775</xdr:colOff>
      <xdr:row>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1" y="38100"/>
          <a:ext cx="97154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topLeftCell="A55" zoomScaleNormal="100" workbookViewId="0">
      <selection activeCell="B5" sqref="B5:D5"/>
    </sheetView>
  </sheetViews>
  <sheetFormatPr baseColWidth="10" defaultRowHeight="15" x14ac:dyDescent="0.25"/>
  <cols>
    <col min="1" max="1" width="3.85546875" customWidth="1"/>
    <col min="2" max="2" width="9.7109375" bestFit="1" customWidth="1"/>
    <col min="3" max="3" width="74.28515625" customWidth="1"/>
    <col min="4" max="4" width="14.5703125" style="32" bestFit="1" customWidth="1"/>
    <col min="5" max="6" width="13.85546875" style="8" customWidth="1"/>
    <col min="7" max="7" width="14.85546875" customWidth="1"/>
    <col min="8" max="9" width="13.85546875" style="28" customWidth="1"/>
    <col min="10" max="10" width="14.85546875" customWidth="1"/>
    <col min="11" max="11" width="15.28515625" style="27" customWidth="1"/>
    <col min="12" max="12" width="14" bestFit="1" customWidth="1"/>
  </cols>
  <sheetData>
    <row r="1" spans="1:13" ht="31.5" customHeight="1" x14ac:dyDescent="0.25">
      <c r="B1" s="2"/>
      <c r="C1" s="22" t="s">
        <v>5</v>
      </c>
      <c r="D1" s="29"/>
      <c r="E1" s="23"/>
      <c r="F1" s="24"/>
      <c r="G1" s="24"/>
      <c r="H1" s="23"/>
      <c r="I1" s="24"/>
      <c r="J1" s="24"/>
    </row>
    <row r="2" spans="1:13" ht="15" customHeight="1" x14ac:dyDescent="0.25">
      <c r="B2" s="3"/>
      <c r="C2" s="25"/>
      <c r="D2" s="30"/>
      <c r="E2" s="23"/>
      <c r="F2" s="24"/>
      <c r="G2" s="24"/>
      <c r="H2" s="23"/>
      <c r="I2" s="24"/>
      <c r="J2" s="24"/>
    </row>
    <row r="3" spans="1:13" ht="15" customHeight="1" x14ac:dyDescent="0.25">
      <c r="B3" s="3"/>
      <c r="C3" s="25" t="s">
        <v>192</v>
      </c>
      <c r="D3" s="30"/>
      <c r="E3" s="23"/>
      <c r="F3" s="24"/>
      <c r="G3" s="24"/>
      <c r="H3" s="23"/>
      <c r="I3" s="24"/>
      <c r="J3" s="24"/>
    </row>
    <row r="4" spans="1:13" ht="15" customHeight="1" x14ac:dyDescent="0.25">
      <c r="B4" s="3"/>
      <c r="C4" s="25" t="s">
        <v>193</v>
      </c>
      <c r="D4" s="30"/>
      <c r="E4" s="23"/>
      <c r="F4" s="24"/>
      <c r="G4" s="24"/>
      <c r="H4" s="23"/>
      <c r="I4" s="24"/>
      <c r="J4" s="24"/>
    </row>
    <row r="5" spans="1:13" ht="15.75" customHeight="1" thickBot="1" x14ac:dyDescent="0.3">
      <c r="B5" s="77" t="s">
        <v>187</v>
      </c>
      <c r="C5" s="78"/>
      <c r="D5" s="79"/>
      <c r="E5" s="23"/>
      <c r="F5" s="76" t="s">
        <v>6</v>
      </c>
      <c r="G5" s="76"/>
      <c r="H5" s="23"/>
      <c r="I5" s="76"/>
      <c r="J5" s="76"/>
    </row>
    <row r="6" spans="1:13" ht="36.75" customHeight="1" thickBot="1" x14ac:dyDescent="0.3">
      <c r="B6" s="1"/>
      <c r="C6" s="4"/>
      <c r="D6" s="31"/>
      <c r="E6" s="80" t="s">
        <v>144</v>
      </c>
      <c r="F6" s="81"/>
      <c r="G6" s="82"/>
      <c r="H6" s="80" t="s">
        <v>186</v>
      </c>
      <c r="I6" s="81"/>
      <c r="J6" s="81"/>
      <c r="K6" s="62" t="s">
        <v>190</v>
      </c>
      <c r="L6" s="62" t="s">
        <v>191</v>
      </c>
      <c r="M6" s="61"/>
    </row>
    <row r="7" spans="1:13" ht="36.75" thickBot="1" x14ac:dyDescent="0.3">
      <c r="A7" s="10" t="s">
        <v>94</v>
      </c>
      <c r="B7" s="37" t="s">
        <v>141</v>
      </c>
      <c r="C7" s="38" t="s">
        <v>0</v>
      </c>
      <c r="D7" s="39" t="s">
        <v>138</v>
      </c>
      <c r="E7" s="19" t="s">
        <v>139</v>
      </c>
      <c r="F7" s="20" t="s">
        <v>140</v>
      </c>
      <c r="G7" s="21" t="s">
        <v>185</v>
      </c>
      <c r="H7" s="19" t="s">
        <v>139</v>
      </c>
      <c r="I7" s="20" t="s">
        <v>140</v>
      </c>
      <c r="J7" s="21" t="s">
        <v>185</v>
      </c>
      <c r="K7" s="21"/>
      <c r="L7" s="21"/>
    </row>
    <row r="8" spans="1:13" x14ac:dyDescent="0.25">
      <c r="A8" s="10"/>
      <c r="B8" s="63">
        <v>0</v>
      </c>
      <c r="C8" s="64" t="s">
        <v>9</v>
      </c>
      <c r="D8" s="65">
        <f>+D9+D12+D14+D16+D22</f>
        <v>19404031.539999999</v>
      </c>
      <c r="E8" s="66"/>
      <c r="F8" s="67"/>
      <c r="G8" s="68">
        <f>D8-E8+F8</f>
        <v>19404031.539999999</v>
      </c>
      <c r="H8" s="66"/>
      <c r="I8" s="67"/>
      <c r="J8" s="68">
        <f>G8-H8+I8</f>
        <v>19404031.539999999</v>
      </c>
      <c r="K8" s="68">
        <f>SUM(K9+K12+K14+K16+K22)</f>
        <v>3749261.3200000003</v>
      </c>
      <c r="L8" s="68">
        <f>J8-K8</f>
        <v>15654770.219999999</v>
      </c>
    </row>
    <row r="9" spans="1:13" x14ac:dyDescent="0.25">
      <c r="A9" s="10"/>
      <c r="B9" s="40" t="s">
        <v>158</v>
      </c>
      <c r="C9" s="41" t="s">
        <v>10</v>
      </c>
      <c r="D9" s="42">
        <f>SUM(D10:D11)</f>
        <v>13116683.4</v>
      </c>
      <c r="E9" s="33"/>
      <c r="F9" s="34"/>
      <c r="G9" s="35">
        <f t="shared" ref="G9:G76" si="0">D9-E9+F9</f>
        <v>13116683.4</v>
      </c>
      <c r="H9" s="33"/>
      <c r="I9" s="34"/>
      <c r="J9" s="35">
        <f>G9-H9+I9</f>
        <v>13116683.4</v>
      </c>
      <c r="K9" s="35">
        <f>SUM(K10:K11)</f>
        <v>2630252.3200000003</v>
      </c>
      <c r="L9" s="36">
        <f t="shared" ref="L9:L72" si="1">J9-K9</f>
        <v>10486431.08</v>
      </c>
    </row>
    <row r="10" spans="1:13" x14ac:dyDescent="0.25">
      <c r="A10" s="10"/>
      <c r="B10" s="43" t="s">
        <v>11</v>
      </c>
      <c r="C10" s="13" t="s">
        <v>12</v>
      </c>
      <c r="D10" s="44">
        <v>11879349.83</v>
      </c>
      <c r="E10" s="11"/>
      <c r="F10" s="12"/>
      <c r="G10" s="18">
        <f t="shared" si="0"/>
        <v>11879349.83</v>
      </c>
      <c r="H10" s="11"/>
      <c r="I10" s="12"/>
      <c r="J10" s="18">
        <f t="shared" ref="J10:J37" si="2">G10-H10+I10</f>
        <v>11879349.83</v>
      </c>
      <c r="K10" s="18">
        <v>2383419.7200000002</v>
      </c>
      <c r="L10" s="36">
        <f t="shared" si="1"/>
        <v>9495930.1099999994</v>
      </c>
    </row>
    <row r="11" spans="1:13" x14ac:dyDescent="0.25">
      <c r="A11" s="10"/>
      <c r="B11" s="43" t="s">
        <v>13</v>
      </c>
      <c r="C11" s="13" t="s">
        <v>14</v>
      </c>
      <c r="D11" s="44">
        <v>1237333.57</v>
      </c>
      <c r="E11" s="11"/>
      <c r="F11" s="12"/>
      <c r="G11" s="18">
        <f t="shared" si="0"/>
        <v>1237333.57</v>
      </c>
      <c r="H11" s="11"/>
      <c r="I11" s="12"/>
      <c r="J11" s="18">
        <f t="shared" si="2"/>
        <v>1237333.57</v>
      </c>
      <c r="K11" s="18">
        <v>246832.6</v>
      </c>
      <c r="L11" s="36">
        <f t="shared" si="1"/>
        <v>990500.97000000009</v>
      </c>
    </row>
    <row r="12" spans="1:13" x14ac:dyDescent="0.25">
      <c r="A12" s="10"/>
      <c r="B12" s="40" t="s">
        <v>159</v>
      </c>
      <c r="C12" s="45" t="s">
        <v>15</v>
      </c>
      <c r="D12" s="46">
        <f>D13</f>
        <v>1314098.94</v>
      </c>
      <c r="E12" s="33"/>
      <c r="F12" s="34"/>
      <c r="G12" s="35">
        <f t="shared" si="0"/>
        <v>1314098.94</v>
      </c>
      <c r="H12" s="33"/>
      <c r="I12" s="34"/>
      <c r="J12" s="35">
        <f t="shared" si="2"/>
        <v>1314098.94</v>
      </c>
      <c r="K12" s="35">
        <f>K13</f>
        <v>40250</v>
      </c>
      <c r="L12" s="36">
        <f t="shared" si="1"/>
        <v>1273848.94</v>
      </c>
    </row>
    <row r="13" spans="1:13" x14ac:dyDescent="0.25">
      <c r="A13" s="10"/>
      <c r="B13" s="43" t="s">
        <v>16</v>
      </c>
      <c r="C13" s="47" t="s">
        <v>17</v>
      </c>
      <c r="D13" s="48">
        <v>1314098.94</v>
      </c>
      <c r="E13" s="11"/>
      <c r="F13" s="12"/>
      <c r="G13" s="18">
        <f t="shared" si="0"/>
        <v>1314098.94</v>
      </c>
      <c r="H13" s="11"/>
      <c r="I13" s="12"/>
      <c r="J13" s="18">
        <f t="shared" si="2"/>
        <v>1314098.94</v>
      </c>
      <c r="K13" s="18">
        <v>40250</v>
      </c>
      <c r="L13" s="36">
        <f t="shared" si="1"/>
        <v>1273848.94</v>
      </c>
    </row>
    <row r="14" spans="1:13" x14ac:dyDescent="0.25">
      <c r="A14" s="10"/>
      <c r="B14" s="40" t="s">
        <v>160</v>
      </c>
      <c r="C14" s="41" t="s">
        <v>18</v>
      </c>
      <c r="D14" s="42">
        <f>D15</f>
        <v>1284292.9099999999</v>
      </c>
      <c r="E14" s="33"/>
      <c r="F14" s="34"/>
      <c r="G14" s="35">
        <f t="shared" si="0"/>
        <v>1284292.9099999999</v>
      </c>
      <c r="H14" s="33"/>
      <c r="I14" s="34"/>
      <c r="J14" s="35">
        <f t="shared" si="2"/>
        <v>1284292.9099999999</v>
      </c>
      <c r="K14" s="35">
        <f>K15</f>
        <v>0</v>
      </c>
      <c r="L14" s="36">
        <f t="shared" si="1"/>
        <v>1284292.9099999999</v>
      </c>
    </row>
    <row r="15" spans="1:13" x14ac:dyDescent="0.25">
      <c r="A15" s="10"/>
      <c r="B15" s="43" t="s">
        <v>19</v>
      </c>
      <c r="C15" s="13" t="s">
        <v>20</v>
      </c>
      <c r="D15" s="44">
        <v>1284292.9099999999</v>
      </c>
      <c r="E15" s="11"/>
      <c r="F15" s="12"/>
      <c r="G15" s="18">
        <f t="shared" si="0"/>
        <v>1284292.9099999999</v>
      </c>
      <c r="H15" s="11"/>
      <c r="I15" s="12"/>
      <c r="J15" s="18">
        <f t="shared" si="2"/>
        <v>1284292.9099999999</v>
      </c>
      <c r="K15" s="18">
        <v>0</v>
      </c>
      <c r="L15" s="36">
        <f t="shared" si="1"/>
        <v>1284292.9099999999</v>
      </c>
    </row>
    <row r="16" spans="1:13" x14ac:dyDescent="0.25">
      <c r="A16" s="10"/>
      <c r="B16" s="40" t="s">
        <v>161</v>
      </c>
      <c r="C16" s="41" t="s">
        <v>95</v>
      </c>
      <c r="D16" s="42">
        <f>SUM(D17:D21)</f>
        <v>2346753.4300000002</v>
      </c>
      <c r="E16" s="33"/>
      <c r="F16" s="34"/>
      <c r="G16" s="35">
        <f t="shared" si="0"/>
        <v>2346753.4300000002</v>
      </c>
      <c r="H16" s="33"/>
      <c r="I16" s="34"/>
      <c r="J16" s="35">
        <f t="shared" si="2"/>
        <v>2346753.4300000002</v>
      </c>
      <c r="K16" s="35">
        <f>SUM(K17:K21)</f>
        <v>659787</v>
      </c>
      <c r="L16" s="36">
        <f t="shared" si="1"/>
        <v>1686966.4300000002</v>
      </c>
    </row>
    <row r="17" spans="1:12" x14ac:dyDescent="0.25">
      <c r="A17" s="10"/>
      <c r="B17" s="43" t="s">
        <v>21</v>
      </c>
      <c r="C17" s="13" t="s">
        <v>96</v>
      </c>
      <c r="D17" s="44">
        <v>1295968.32</v>
      </c>
      <c r="E17" s="11"/>
      <c r="F17" s="12"/>
      <c r="G17" s="18">
        <f t="shared" si="0"/>
        <v>1295968.32</v>
      </c>
      <c r="H17" s="11"/>
      <c r="I17" s="12"/>
      <c r="J17" s="18">
        <f t="shared" si="2"/>
        <v>1295968.32</v>
      </c>
      <c r="K17" s="18">
        <v>449446</v>
      </c>
      <c r="L17" s="36">
        <f t="shared" si="1"/>
        <v>846522.32000000007</v>
      </c>
    </row>
    <row r="18" spans="1:12" x14ac:dyDescent="0.25">
      <c r="A18" s="10"/>
      <c r="B18" s="43" t="s">
        <v>22</v>
      </c>
      <c r="C18" s="13" t="s">
        <v>97</v>
      </c>
      <c r="D18" s="44">
        <v>70052.34</v>
      </c>
      <c r="E18" s="11"/>
      <c r="F18" s="12"/>
      <c r="G18" s="18">
        <f t="shared" si="0"/>
        <v>70052.34</v>
      </c>
      <c r="H18" s="11"/>
      <c r="I18" s="12"/>
      <c r="J18" s="18">
        <f t="shared" si="2"/>
        <v>70052.34</v>
      </c>
      <c r="K18" s="18">
        <v>15235</v>
      </c>
      <c r="L18" s="36">
        <f t="shared" si="1"/>
        <v>54817.34</v>
      </c>
    </row>
    <row r="19" spans="1:12" x14ac:dyDescent="0.25">
      <c r="A19" s="10"/>
      <c r="B19" s="43" t="s">
        <v>23</v>
      </c>
      <c r="C19" s="13" t="s">
        <v>145</v>
      </c>
      <c r="D19" s="44">
        <f>70052.34*2</f>
        <v>140104.68</v>
      </c>
      <c r="E19" s="11">
        <v>140104.68</v>
      </c>
      <c r="F19" s="12"/>
      <c r="G19" s="18">
        <f t="shared" si="0"/>
        <v>0</v>
      </c>
      <c r="H19" s="11"/>
      <c r="I19" s="12"/>
      <c r="J19" s="18">
        <f t="shared" si="2"/>
        <v>0</v>
      </c>
      <c r="K19" s="18">
        <v>0</v>
      </c>
      <c r="L19" s="36">
        <f t="shared" si="1"/>
        <v>0</v>
      </c>
    </row>
    <row r="20" spans="1:12" x14ac:dyDescent="0.25">
      <c r="A20" s="10"/>
      <c r="B20" s="43" t="s">
        <v>24</v>
      </c>
      <c r="C20" s="13" t="s">
        <v>98</v>
      </c>
      <c r="D20" s="44">
        <v>700523.41</v>
      </c>
      <c r="E20" s="11"/>
      <c r="F20" s="12"/>
      <c r="G20" s="18">
        <f t="shared" si="0"/>
        <v>700523.41</v>
      </c>
      <c r="H20" s="11"/>
      <c r="I20" s="12"/>
      <c r="J20" s="18">
        <f t="shared" si="2"/>
        <v>700523.41</v>
      </c>
      <c r="K20" s="18">
        <v>152354</v>
      </c>
      <c r="L20" s="36">
        <f t="shared" si="1"/>
        <v>548169.41</v>
      </c>
    </row>
    <row r="21" spans="1:12" x14ac:dyDescent="0.25">
      <c r="A21" s="10"/>
      <c r="B21" s="43" t="s">
        <v>25</v>
      </c>
      <c r="C21" s="13" t="s">
        <v>99</v>
      </c>
      <c r="D21" s="44">
        <v>140104.68</v>
      </c>
      <c r="E21" s="11"/>
      <c r="F21" s="12"/>
      <c r="G21" s="18">
        <f t="shared" si="0"/>
        <v>140104.68</v>
      </c>
      <c r="H21" s="11"/>
      <c r="I21" s="12"/>
      <c r="J21" s="18">
        <f t="shared" si="2"/>
        <v>140104.68</v>
      </c>
      <c r="K21" s="18">
        <v>42752</v>
      </c>
      <c r="L21" s="36">
        <f t="shared" si="1"/>
        <v>97352.68</v>
      </c>
    </row>
    <row r="22" spans="1:12" x14ac:dyDescent="0.25">
      <c r="A22" s="10"/>
      <c r="B22" s="40" t="s">
        <v>162</v>
      </c>
      <c r="C22" s="41" t="s">
        <v>100</v>
      </c>
      <c r="D22" s="42">
        <f>SUM(D23:D26)</f>
        <v>1342202.86</v>
      </c>
      <c r="E22" s="33"/>
      <c r="F22" s="34"/>
      <c r="G22" s="35">
        <f t="shared" si="0"/>
        <v>1342202.86</v>
      </c>
      <c r="H22" s="33"/>
      <c r="I22" s="34"/>
      <c r="J22" s="35">
        <f t="shared" si="2"/>
        <v>1342202.86</v>
      </c>
      <c r="K22" s="35">
        <f>SUM(K23:K26)</f>
        <v>418972</v>
      </c>
      <c r="L22" s="36">
        <f t="shared" si="1"/>
        <v>923230.8600000001</v>
      </c>
    </row>
    <row r="23" spans="1:12" x14ac:dyDescent="0.25">
      <c r="A23" s="10"/>
      <c r="B23" s="43" t="s">
        <v>26</v>
      </c>
      <c r="C23" s="13" t="s">
        <v>101</v>
      </c>
      <c r="D23" s="44">
        <v>711731.79</v>
      </c>
      <c r="E23" s="11"/>
      <c r="F23" s="12"/>
      <c r="G23" s="18">
        <f t="shared" si="0"/>
        <v>711731.79</v>
      </c>
      <c r="H23" s="11"/>
      <c r="I23" s="12"/>
      <c r="J23" s="18">
        <f t="shared" si="2"/>
        <v>711731.79</v>
      </c>
      <c r="K23" s="18">
        <v>281853</v>
      </c>
      <c r="L23" s="36">
        <f t="shared" si="1"/>
        <v>429878.79000000004</v>
      </c>
    </row>
    <row r="24" spans="1:12" x14ac:dyDescent="0.25">
      <c r="A24" s="10"/>
      <c r="B24" s="43" t="s">
        <v>27</v>
      </c>
      <c r="C24" s="13" t="s">
        <v>102</v>
      </c>
      <c r="D24" s="44">
        <v>210157.02</v>
      </c>
      <c r="E24" s="11"/>
      <c r="F24" s="12"/>
      <c r="G24" s="18">
        <f t="shared" si="0"/>
        <v>210157.02</v>
      </c>
      <c r="H24" s="11"/>
      <c r="I24" s="12"/>
      <c r="J24" s="18">
        <f t="shared" si="2"/>
        <v>210157.02</v>
      </c>
      <c r="K24" s="18">
        <v>15236</v>
      </c>
      <c r="L24" s="36">
        <f t="shared" si="1"/>
        <v>194921.02</v>
      </c>
    </row>
    <row r="25" spans="1:12" x14ac:dyDescent="0.25">
      <c r="A25" s="10"/>
      <c r="B25" s="43" t="s">
        <v>28</v>
      </c>
      <c r="C25" s="13" t="s">
        <v>103</v>
      </c>
      <c r="D25" s="44">
        <v>420314.05</v>
      </c>
      <c r="E25" s="11"/>
      <c r="F25" s="12"/>
      <c r="G25" s="18">
        <f t="shared" si="0"/>
        <v>420314.05</v>
      </c>
      <c r="H25" s="11"/>
      <c r="I25" s="12"/>
      <c r="J25" s="18">
        <f t="shared" si="2"/>
        <v>420314.05</v>
      </c>
      <c r="K25" s="18">
        <v>91413</v>
      </c>
      <c r="L25" s="36">
        <f t="shared" si="1"/>
        <v>328901.05</v>
      </c>
    </row>
    <row r="26" spans="1:12" x14ac:dyDescent="0.25">
      <c r="A26" s="10"/>
      <c r="B26" s="43" t="s">
        <v>146</v>
      </c>
      <c r="C26" s="13" t="s">
        <v>147</v>
      </c>
      <c r="D26" s="44">
        <v>0</v>
      </c>
      <c r="E26" s="11"/>
      <c r="F26" s="12">
        <v>140104.68</v>
      </c>
      <c r="G26" s="18">
        <f t="shared" si="0"/>
        <v>140104.68</v>
      </c>
      <c r="H26" s="11"/>
      <c r="I26" s="12"/>
      <c r="J26" s="18">
        <f t="shared" si="2"/>
        <v>140104.68</v>
      </c>
      <c r="K26" s="18">
        <v>30470</v>
      </c>
      <c r="L26" s="36">
        <f t="shared" si="1"/>
        <v>109634.68</v>
      </c>
    </row>
    <row r="27" spans="1:12" x14ac:dyDescent="0.25">
      <c r="A27" s="10"/>
      <c r="B27" s="69">
        <v>1</v>
      </c>
      <c r="C27" s="70" t="s">
        <v>29</v>
      </c>
      <c r="D27" s="71">
        <f>+D28+D31+D36+D42+D48+D50+D52+D55+D60</f>
        <v>24585328</v>
      </c>
      <c r="E27" s="72"/>
      <c r="F27" s="73"/>
      <c r="G27" s="74">
        <f t="shared" si="0"/>
        <v>24585328</v>
      </c>
      <c r="H27" s="72"/>
      <c r="I27" s="73"/>
      <c r="J27" s="74">
        <f t="shared" si="2"/>
        <v>24585328</v>
      </c>
      <c r="K27" s="74">
        <f>SUM(K28+K31+K36+K42+K48+K50+K52+K55+K60+K64)</f>
        <v>6323836.9500000002</v>
      </c>
      <c r="L27" s="68">
        <f t="shared" si="1"/>
        <v>18261491.050000001</v>
      </c>
    </row>
    <row r="28" spans="1:12" x14ac:dyDescent="0.25">
      <c r="A28" s="10"/>
      <c r="B28" s="40" t="s">
        <v>163</v>
      </c>
      <c r="C28" s="41" t="s">
        <v>104</v>
      </c>
      <c r="D28" s="42">
        <f>SUM(D29:D30)</f>
        <v>100000</v>
      </c>
      <c r="E28" s="33"/>
      <c r="F28" s="34"/>
      <c r="G28" s="35">
        <f t="shared" si="0"/>
        <v>100000</v>
      </c>
      <c r="H28" s="33"/>
      <c r="I28" s="34"/>
      <c r="J28" s="35">
        <f t="shared" si="2"/>
        <v>100000</v>
      </c>
      <c r="K28" s="35">
        <f>SUM(K29:K30)</f>
        <v>117147.56</v>
      </c>
      <c r="L28" s="36">
        <f t="shared" si="1"/>
        <v>-17147.559999999998</v>
      </c>
    </row>
    <row r="29" spans="1:12" x14ac:dyDescent="0.25">
      <c r="A29" s="10"/>
      <c r="B29" s="43" t="s">
        <v>142</v>
      </c>
      <c r="C29" s="13" t="s">
        <v>143</v>
      </c>
      <c r="D29" s="14">
        <v>0</v>
      </c>
      <c r="E29" s="11"/>
      <c r="F29" s="12">
        <f>40000*12</f>
        <v>480000</v>
      </c>
      <c r="G29" s="18">
        <f t="shared" si="0"/>
        <v>480000</v>
      </c>
      <c r="H29" s="11"/>
      <c r="I29" s="12"/>
      <c r="J29" s="18">
        <f t="shared" si="2"/>
        <v>480000</v>
      </c>
      <c r="K29" s="18">
        <v>117147.56</v>
      </c>
      <c r="L29" s="36">
        <f t="shared" si="1"/>
        <v>362852.44</v>
      </c>
    </row>
    <row r="30" spans="1:12" x14ac:dyDescent="0.25">
      <c r="A30" s="10"/>
      <c r="B30" s="43" t="s">
        <v>105</v>
      </c>
      <c r="C30" s="51" t="s">
        <v>106</v>
      </c>
      <c r="D30" s="14">
        <v>100000</v>
      </c>
      <c r="E30" s="11">
        <v>100000</v>
      </c>
      <c r="F30" s="12"/>
      <c r="G30" s="18">
        <f t="shared" si="0"/>
        <v>0</v>
      </c>
      <c r="H30" s="11"/>
      <c r="I30" s="12"/>
      <c r="J30" s="18">
        <f t="shared" si="2"/>
        <v>0</v>
      </c>
      <c r="K30" s="18">
        <v>0</v>
      </c>
      <c r="L30" s="36">
        <f t="shared" si="1"/>
        <v>0</v>
      </c>
    </row>
    <row r="31" spans="1:12" x14ac:dyDescent="0.25">
      <c r="A31" s="10"/>
      <c r="B31" s="40" t="s">
        <v>164</v>
      </c>
      <c r="C31" s="41" t="s">
        <v>30</v>
      </c>
      <c r="D31" s="42">
        <f>SUM(D32:D35)</f>
        <v>1450328</v>
      </c>
      <c r="E31" s="33"/>
      <c r="F31" s="34"/>
      <c r="G31" s="35">
        <f t="shared" si="0"/>
        <v>1450328</v>
      </c>
      <c r="H31" s="33"/>
      <c r="I31" s="34"/>
      <c r="J31" s="35">
        <f t="shared" si="2"/>
        <v>1450328</v>
      </c>
      <c r="K31" s="35">
        <f>SUM(K32:K35)</f>
        <v>472358.5</v>
      </c>
      <c r="L31" s="36">
        <f t="shared" si="1"/>
        <v>977969.5</v>
      </c>
    </row>
    <row r="32" spans="1:12" x14ac:dyDescent="0.25">
      <c r="A32" s="10"/>
      <c r="B32" s="43" t="s">
        <v>31</v>
      </c>
      <c r="C32" s="13" t="s">
        <v>32</v>
      </c>
      <c r="D32" s="14">
        <v>100000</v>
      </c>
      <c r="E32" s="11"/>
      <c r="F32" s="12">
        <v>1460000</v>
      </c>
      <c r="G32" s="18">
        <f t="shared" si="0"/>
        <v>1560000</v>
      </c>
      <c r="H32" s="11"/>
      <c r="I32" s="12"/>
      <c r="J32" s="18">
        <f t="shared" si="2"/>
        <v>1560000</v>
      </c>
      <c r="K32" s="18">
        <v>262196</v>
      </c>
      <c r="L32" s="36">
        <f t="shared" si="1"/>
        <v>1297804</v>
      </c>
    </row>
    <row r="33" spans="1:12" x14ac:dyDescent="0.25">
      <c r="A33" s="10"/>
      <c r="B33" s="43" t="s">
        <v>33</v>
      </c>
      <c r="C33" s="13" t="s">
        <v>34</v>
      </c>
      <c r="D33" s="14">
        <v>500328</v>
      </c>
      <c r="E33" s="11"/>
      <c r="F33" s="12"/>
      <c r="G33" s="18">
        <f t="shared" si="0"/>
        <v>500328</v>
      </c>
      <c r="H33" s="11"/>
      <c r="I33" s="12"/>
      <c r="J33" s="18">
        <f t="shared" si="2"/>
        <v>500328</v>
      </c>
      <c r="K33" s="18">
        <v>104735</v>
      </c>
      <c r="L33" s="36">
        <f t="shared" si="1"/>
        <v>395593</v>
      </c>
    </row>
    <row r="34" spans="1:12" x14ac:dyDescent="0.25">
      <c r="A34" s="10"/>
      <c r="B34" s="43" t="s">
        <v>35</v>
      </c>
      <c r="C34" s="13" t="s">
        <v>36</v>
      </c>
      <c r="D34" s="14">
        <v>550000</v>
      </c>
      <c r="E34" s="11"/>
      <c r="F34" s="12"/>
      <c r="G34" s="18">
        <f t="shared" si="0"/>
        <v>550000</v>
      </c>
      <c r="H34" s="11"/>
      <c r="I34" s="12"/>
      <c r="J34" s="18">
        <f t="shared" si="2"/>
        <v>550000</v>
      </c>
      <c r="K34" s="18">
        <v>49637.5</v>
      </c>
      <c r="L34" s="36">
        <f t="shared" si="1"/>
        <v>500362.5</v>
      </c>
    </row>
    <row r="35" spans="1:12" x14ac:dyDescent="0.25">
      <c r="A35" s="10"/>
      <c r="B35" s="43" t="s">
        <v>37</v>
      </c>
      <c r="C35" s="13" t="s">
        <v>38</v>
      </c>
      <c r="D35" s="14">
        <v>300000</v>
      </c>
      <c r="E35" s="11">
        <v>80000</v>
      </c>
      <c r="F35" s="12"/>
      <c r="G35" s="18">
        <f t="shared" si="0"/>
        <v>220000</v>
      </c>
      <c r="H35" s="11"/>
      <c r="I35" s="12"/>
      <c r="J35" s="18">
        <f t="shared" si="2"/>
        <v>220000</v>
      </c>
      <c r="K35" s="18">
        <v>55790</v>
      </c>
      <c r="L35" s="36">
        <f t="shared" si="1"/>
        <v>164210</v>
      </c>
    </row>
    <row r="36" spans="1:12" x14ac:dyDescent="0.25">
      <c r="A36" s="10"/>
      <c r="B36" s="40" t="s">
        <v>165</v>
      </c>
      <c r="C36" s="41" t="s">
        <v>89</v>
      </c>
      <c r="D36" s="42">
        <f>SUM(D37:D41)</f>
        <v>2175000</v>
      </c>
      <c r="E36" s="33"/>
      <c r="F36" s="34"/>
      <c r="G36" s="35">
        <f t="shared" si="0"/>
        <v>2175000</v>
      </c>
      <c r="H36" s="33"/>
      <c r="I36" s="34"/>
      <c r="J36" s="35">
        <f t="shared" si="2"/>
        <v>2175000</v>
      </c>
      <c r="K36" s="35">
        <f>SUM(K37:K41)</f>
        <v>260990.43</v>
      </c>
      <c r="L36" s="36">
        <f t="shared" si="1"/>
        <v>1914009.57</v>
      </c>
    </row>
    <row r="37" spans="1:12" x14ac:dyDescent="0.25">
      <c r="A37" s="10"/>
      <c r="B37" s="43" t="s">
        <v>39</v>
      </c>
      <c r="C37" s="13" t="s">
        <v>7</v>
      </c>
      <c r="D37" s="14">
        <v>550000</v>
      </c>
      <c r="E37" s="11"/>
      <c r="F37" s="12"/>
      <c r="G37" s="18">
        <f t="shared" si="0"/>
        <v>550000</v>
      </c>
      <c r="H37" s="11"/>
      <c r="I37" s="12"/>
      <c r="J37" s="18">
        <f t="shared" si="2"/>
        <v>550000</v>
      </c>
      <c r="K37" s="18">
        <v>163059.79999999999</v>
      </c>
      <c r="L37" s="36">
        <f t="shared" si="1"/>
        <v>386940.2</v>
      </c>
    </row>
    <row r="38" spans="1:12" x14ac:dyDescent="0.25">
      <c r="A38" s="10"/>
      <c r="B38" s="43" t="s">
        <v>107</v>
      </c>
      <c r="C38" s="13" t="s">
        <v>108</v>
      </c>
      <c r="D38" s="14">
        <v>350000</v>
      </c>
      <c r="E38" s="11">
        <v>350000</v>
      </c>
      <c r="F38" s="12"/>
      <c r="G38" s="18">
        <f>D38-E38+F38</f>
        <v>0</v>
      </c>
      <c r="H38" s="11"/>
      <c r="I38" s="12"/>
      <c r="J38" s="18">
        <f>G38-H38+I38</f>
        <v>0</v>
      </c>
      <c r="K38" s="18">
        <v>0</v>
      </c>
      <c r="L38" s="36">
        <f t="shared" si="1"/>
        <v>0</v>
      </c>
    </row>
    <row r="39" spans="1:12" x14ac:dyDescent="0.25">
      <c r="A39" s="10"/>
      <c r="B39" s="43" t="s">
        <v>40</v>
      </c>
      <c r="C39" s="13" t="s">
        <v>41</v>
      </c>
      <c r="D39" s="14">
        <v>1000000</v>
      </c>
      <c r="E39" s="11"/>
      <c r="F39" s="12"/>
      <c r="G39" s="18">
        <f t="shared" si="0"/>
        <v>1000000</v>
      </c>
      <c r="H39" s="11"/>
      <c r="I39" s="12"/>
      <c r="J39" s="18">
        <f t="shared" ref="J39:J97" si="3">G39-H39+I39</f>
        <v>1000000</v>
      </c>
      <c r="K39" s="18">
        <v>0</v>
      </c>
      <c r="L39" s="36">
        <f t="shared" si="1"/>
        <v>1000000</v>
      </c>
    </row>
    <row r="40" spans="1:12" x14ac:dyDescent="0.25">
      <c r="A40" s="10"/>
      <c r="B40" s="43" t="s">
        <v>42</v>
      </c>
      <c r="C40" s="13" t="s">
        <v>43</v>
      </c>
      <c r="D40" s="14">
        <v>125000</v>
      </c>
      <c r="E40" s="11"/>
      <c r="F40" s="12">
        <v>190000</v>
      </c>
      <c r="G40" s="18">
        <f t="shared" si="0"/>
        <v>315000</v>
      </c>
      <c r="H40" s="11"/>
      <c r="I40" s="12"/>
      <c r="J40" s="18">
        <f t="shared" si="3"/>
        <v>315000</v>
      </c>
      <c r="K40" s="18">
        <v>80980.63</v>
      </c>
      <c r="L40" s="36">
        <f t="shared" si="1"/>
        <v>234019.37</v>
      </c>
    </row>
    <row r="41" spans="1:12" x14ac:dyDescent="0.25">
      <c r="A41" s="10"/>
      <c r="B41" s="43" t="s">
        <v>44</v>
      </c>
      <c r="C41" s="13" t="s">
        <v>45</v>
      </c>
      <c r="D41" s="14">
        <v>150000</v>
      </c>
      <c r="E41" s="11"/>
      <c r="F41" s="12">
        <v>55000</v>
      </c>
      <c r="G41" s="18">
        <f t="shared" si="0"/>
        <v>205000</v>
      </c>
      <c r="H41" s="11"/>
      <c r="I41" s="12"/>
      <c r="J41" s="18">
        <f t="shared" si="3"/>
        <v>205000</v>
      </c>
      <c r="K41" s="18">
        <v>16950</v>
      </c>
      <c r="L41" s="36">
        <f t="shared" si="1"/>
        <v>188050</v>
      </c>
    </row>
    <row r="42" spans="1:12" x14ac:dyDescent="0.25">
      <c r="A42" s="10"/>
      <c r="B42" s="40" t="s">
        <v>166</v>
      </c>
      <c r="C42" s="41" t="s">
        <v>1</v>
      </c>
      <c r="D42" s="42">
        <f>SUM(D43:D47)</f>
        <v>7070000</v>
      </c>
      <c r="E42" s="33"/>
      <c r="F42" s="34"/>
      <c r="G42" s="35">
        <f t="shared" si="0"/>
        <v>7070000</v>
      </c>
      <c r="H42" s="33"/>
      <c r="I42" s="34"/>
      <c r="J42" s="35">
        <f t="shared" si="3"/>
        <v>7070000</v>
      </c>
      <c r="K42" s="35">
        <f>SUM(K43:K47)</f>
        <v>4695380.76</v>
      </c>
      <c r="L42" s="36">
        <f t="shared" si="1"/>
        <v>2374619.2400000002</v>
      </c>
    </row>
    <row r="43" spans="1:12" x14ac:dyDescent="0.25">
      <c r="A43" s="10"/>
      <c r="B43" s="43" t="s">
        <v>46</v>
      </c>
      <c r="C43" s="13" t="s">
        <v>47</v>
      </c>
      <c r="D43" s="14">
        <v>360000</v>
      </c>
      <c r="E43" s="11"/>
      <c r="F43" s="12"/>
      <c r="G43" s="18">
        <f t="shared" si="0"/>
        <v>360000</v>
      </c>
      <c r="H43" s="11"/>
      <c r="I43" s="12"/>
      <c r="J43" s="18">
        <f t="shared" si="3"/>
        <v>360000</v>
      </c>
      <c r="K43" s="18">
        <v>288150</v>
      </c>
      <c r="L43" s="36">
        <f t="shared" si="1"/>
        <v>71850</v>
      </c>
    </row>
    <row r="44" spans="1:12" x14ac:dyDescent="0.25">
      <c r="A44" s="10"/>
      <c r="B44" s="49" t="s">
        <v>152</v>
      </c>
      <c r="C44" s="50" t="s">
        <v>153</v>
      </c>
      <c r="D44" s="14">
        <v>0</v>
      </c>
      <c r="E44" s="11"/>
      <c r="F44" s="12">
        <v>70000</v>
      </c>
      <c r="G44" s="18">
        <f t="shared" si="0"/>
        <v>70000</v>
      </c>
      <c r="H44" s="11"/>
      <c r="I44" s="12"/>
      <c r="J44" s="18">
        <f t="shared" si="3"/>
        <v>70000</v>
      </c>
      <c r="K44" s="18">
        <v>0</v>
      </c>
      <c r="L44" s="36">
        <f t="shared" si="1"/>
        <v>70000</v>
      </c>
    </row>
    <row r="45" spans="1:12" x14ac:dyDescent="0.25">
      <c r="A45" s="10"/>
      <c r="B45" s="43" t="s">
        <v>90</v>
      </c>
      <c r="C45" s="13" t="s">
        <v>91</v>
      </c>
      <c r="D45" s="14">
        <v>1500000</v>
      </c>
      <c r="E45" s="11"/>
      <c r="F45" s="12"/>
      <c r="G45" s="18">
        <f t="shared" si="0"/>
        <v>1500000</v>
      </c>
      <c r="H45" s="11"/>
      <c r="I45" s="12"/>
      <c r="J45" s="18">
        <f t="shared" si="3"/>
        <v>1500000</v>
      </c>
      <c r="K45" s="18">
        <v>553700</v>
      </c>
      <c r="L45" s="36">
        <f t="shared" si="1"/>
        <v>946300</v>
      </c>
    </row>
    <row r="46" spans="1:12" x14ac:dyDescent="0.25">
      <c r="A46" s="10"/>
      <c r="B46" s="43" t="s">
        <v>48</v>
      </c>
      <c r="C46" s="13" t="s">
        <v>49</v>
      </c>
      <c r="D46" s="14">
        <v>4960000</v>
      </c>
      <c r="E46" s="11">
        <v>4960000</v>
      </c>
      <c r="F46" s="12"/>
      <c r="G46" s="18">
        <f t="shared" si="0"/>
        <v>0</v>
      </c>
      <c r="H46" s="11"/>
      <c r="I46" s="12">
        <v>4350000</v>
      </c>
      <c r="J46" s="18">
        <f t="shared" si="3"/>
        <v>4350000</v>
      </c>
      <c r="K46" s="18">
        <v>3608885.76</v>
      </c>
      <c r="L46" s="36">
        <f t="shared" si="1"/>
        <v>741114.24000000022</v>
      </c>
    </row>
    <row r="47" spans="1:12" x14ac:dyDescent="0.25">
      <c r="A47" s="10"/>
      <c r="B47" s="43" t="s">
        <v>50</v>
      </c>
      <c r="C47" s="13" t="s">
        <v>51</v>
      </c>
      <c r="D47" s="14">
        <v>250000</v>
      </c>
      <c r="E47" s="11"/>
      <c r="F47" s="12">
        <v>425000</v>
      </c>
      <c r="G47" s="18">
        <f t="shared" si="0"/>
        <v>675000</v>
      </c>
      <c r="H47" s="11"/>
      <c r="I47" s="12"/>
      <c r="J47" s="18">
        <f t="shared" si="3"/>
        <v>675000</v>
      </c>
      <c r="K47" s="18">
        <v>244645</v>
      </c>
      <c r="L47" s="36">
        <f t="shared" si="1"/>
        <v>430355</v>
      </c>
    </row>
    <row r="48" spans="1:12" x14ac:dyDescent="0.25">
      <c r="A48" s="10"/>
      <c r="B48" s="52" t="s">
        <v>167</v>
      </c>
      <c r="C48" s="45" t="s">
        <v>52</v>
      </c>
      <c r="D48" s="46">
        <f>D49</f>
        <v>175000</v>
      </c>
      <c r="E48" s="33"/>
      <c r="F48" s="34"/>
      <c r="G48" s="35">
        <f t="shared" si="0"/>
        <v>175000</v>
      </c>
      <c r="H48" s="33"/>
      <c r="I48" s="34"/>
      <c r="J48" s="35">
        <f t="shared" si="3"/>
        <v>175000</v>
      </c>
      <c r="K48" s="35">
        <f>K49</f>
        <v>1800</v>
      </c>
      <c r="L48" s="36">
        <f t="shared" si="1"/>
        <v>173200</v>
      </c>
    </row>
    <row r="49" spans="1:12" x14ac:dyDescent="0.25">
      <c r="A49" s="10"/>
      <c r="B49" s="43" t="s">
        <v>53</v>
      </c>
      <c r="C49" s="13" t="s">
        <v>54</v>
      </c>
      <c r="D49" s="14">
        <v>175000</v>
      </c>
      <c r="E49" s="11">
        <v>125000</v>
      </c>
      <c r="F49" s="12"/>
      <c r="G49" s="18">
        <f t="shared" si="0"/>
        <v>50000</v>
      </c>
      <c r="H49" s="11"/>
      <c r="I49" s="12"/>
      <c r="J49" s="18">
        <f t="shared" si="3"/>
        <v>50000</v>
      </c>
      <c r="K49" s="18">
        <v>1800</v>
      </c>
      <c r="L49" s="36">
        <f t="shared" si="1"/>
        <v>48200</v>
      </c>
    </row>
    <row r="50" spans="1:12" x14ac:dyDescent="0.25">
      <c r="A50" s="10"/>
      <c r="B50" s="40" t="s">
        <v>168</v>
      </c>
      <c r="C50" s="41" t="s">
        <v>2</v>
      </c>
      <c r="D50" s="42">
        <f>D51</f>
        <v>75000</v>
      </c>
      <c r="E50" s="33"/>
      <c r="F50" s="34"/>
      <c r="G50" s="35">
        <f t="shared" si="0"/>
        <v>75000</v>
      </c>
      <c r="H50" s="33"/>
      <c r="I50" s="34"/>
      <c r="J50" s="35">
        <f t="shared" si="3"/>
        <v>75000</v>
      </c>
      <c r="K50" s="35">
        <f>K51</f>
        <v>0</v>
      </c>
      <c r="L50" s="36">
        <f t="shared" si="1"/>
        <v>75000</v>
      </c>
    </row>
    <row r="51" spans="1:12" x14ac:dyDescent="0.25">
      <c r="A51" s="10"/>
      <c r="B51" s="43" t="s">
        <v>55</v>
      </c>
      <c r="C51" s="13" t="s">
        <v>56</v>
      </c>
      <c r="D51" s="14">
        <v>75000</v>
      </c>
      <c r="E51" s="11"/>
      <c r="F51" s="12"/>
      <c r="G51" s="18">
        <f t="shared" si="0"/>
        <v>75000</v>
      </c>
      <c r="H51" s="11"/>
      <c r="I51" s="12"/>
      <c r="J51" s="18">
        <f t="shared" si="3"/>
        <v>75000</v>
      </c>
      <c r="K51" s="18">
        <v>0</v>
      </c>
      <c r="L51" s="36">
        <f t="shared" si="1"/>
        <v>75000</v>
      </c>
    </row>
    <row r="52" spans="1:12" x14ac:dyDescent="0.25">
      <c r="A52" s="10"/>
      <c r="B52" s="40" t="s">
        <v>169</v>
      </c>
      <c r="C52" s="41" t="s">
        <v>57</v>
      </c>
      <c r="D52" s="42">
        <f>SUM(D53:D54)</f>
        <v>8000000</v>
      </c>
      <c r="E52" s="33"/>
      <c r="F52" s="34"/>
      <c r="G52" s="35">
        <f t="shared" si="0"/>
        <v>8000000</v>
      </c>
      <c r="H52" s="33"/>
      <c r="I52" s="34"/>
      <c r="J52" s="35">
        <f t="shared" si="3"/>
        <v>8000000</v>
      </c>
      <c r="K52" s="35">
        <f>SUM(K53:K54)</f>
        <v>395500</v>
      </c>
      <c r="L52" s="36">
        <f t="shared" si="1"/>
        <v>7604500</v>
      </c>
    </row>
    <row r="53" spans="1:12" x14ac:dyDescent="0.25">
      <c r="A53" s="10"/>
      <c r="B53" s="49" t="s">
        <v>109</v>
      </c>
      <c r="C53" s="13" t="s">
        <v>110</v>
      </c>
      <c r="D53" s="14">
        <v>5000000</v>
      </c>
      <c r="E53" s="11"/>
      <c r="F53" s="12"/>
      <c r="G53" s="18">
        <f t="shared" si="0"/>
        <v>5000000</v>
      </c>
      <c r="H53" s="11"/>
      <c r="I53" s="12"/>
      <c r="J53" s="18">
        <f t="shared" si="3"/>
        <v>5000000</v>
      </c>
      <c r="K53" s="18">
        <v>0</v>
      </c>
      <c r="L53" s="36">
        <f t="shared" si="1"/>
        <v>5000000</v>
      </c>
    </row>
    <row r="54" spans="1:12" x14ac:dyDescent="0.25">
      <c r="A54" s="10"/>
      <c r="B54" s="43" t="s">
        <v>58</v>
      </c>
      <c r="C54" s="13" t="s">
        <v>88</v>
      </c>
      <c r="D54" s="14">
        <v>3000000</v>
      </c>
      <c r="E54" s="11"/>
      <c r="F54" s="12"/>
      <c r="G54" s="18">
        <f t="shared" si="0"/>
        <v>3000000</v>
      </c>
      <c r="H54" s="11"/>
      <c r="I54" s="12"/>
      <c r="J54" s="18">
        <f t="shared" si="3"/>
        <v>3000000</v>
      </c>
      <c r="K54" s="18">
        <v>395500</v>
      </c>
      <c r="L54" s="36">
        <f t="shared" si="1"/>
        <v>2604500</v>
      </c>
    </row>
    <row r="55" spans="1:12" x14ac:dyDescent="0.25">
      <c r="A55" s="10"/>
      <c r="B55" s="40" t="s">
        <v>171</v>
      </c>
      <c r="C55" s="41" t="s">
        <v>3</v>
      </c>
      <c r="D55" s="42">
        <f>SUM(D56:D59)</f>
        <v>5140000</v>
      </c>
      <c r="E55" s="33"/>
      <c r="F55" s="34"/>
      <c r="G55" s="35">
        <f t="shared" si="0"/>
        <v>5140000</v>
      </c>
      <c r="H55" s="33"/>
      <c r="I55" s="34"/>
      <c r="J55" s="35">
        <f t="shared" si="3"/>
        <v>5140000</v>
      </c>
      <c r="K55" s="35">
        <f>SUM(K56:K59)</f>
        <v>271200</v>
      </c>
      <c r="L55" s="36">
        <f t="shared" si="1"/>
        <v>4868800</v>
      </c>
    </row>
    <row r="56" spans="1:12" x14ac:dyDescent="0.25">
      <c r="A56" s="10"/>
      <c r="B56" s="43" t="s">
        <v>59</v>
      </c>
      <c r="C56" s="53" t="s">
        <v>60</v>
      </c>
      <c r="D56" s="54">
        <v>3660000</v>
      </c>
      <c r="E56" s="11">
        <v>3660000</v>
      </c>
      <c r="F56" s="12"/>
      <c r="G56" s="18">
        <f t="shared" si="0"/>
        <v>0</v>
      </c>
      <c r="H56" s="11"/>
      <c r="I56" s="12"/>
      <c r="J56" s="18">
        <f t="shared" si="3"/>
        <v>0</v>
      </c>
      <c r="K56" s="18">
        <v>0</v>
      </c>
      <c r="L56" s="36">
        <f t="shared" si="1"/>
        <v>0</v>
      </c>
    </row>
    <row r="57" spans="1:12" x14ac:dyDescent="0.25">
      <c r="A57" s="10"/>
      <c r="B57" s="43" t="s">
        <v>111</v>
      </c>
      <c r="C57" s="53" t="s">
        <v>112</v>
      </c>
      <c r="D57" s="54">
        <v>150000</v>
      </c>
      <c r="E57" s="11">
        <v>130000</v>
      </c>
      <c r="F57" s="12"/>
      <c r="G57" s="18">
        <f t="shared" si="0"/>
        <v>20000</v>
      </c>
      <c r="H57" s="11"/>
      <c r="I57" s="12"/>
      <c r="J57" s="18">
        <f t="shared" si="3"/>
        <v>20000</v>
      </c>
      <c r="K57" s="18">
        <v>0</v>
      </c>
      <c r="L57" s="36">
        <f t="shared" si="1"/>
        <v>20000</v>
      </c>
    </row>
    <row r="58" spans="1:12" x14ac:dyDescent="0.25">
      <c r="A58" s="10"/>
      <c r="B58" s="43" t="s">
        <v>61</v>
      </c>
      <c r="C58" s="13" t="s">
        <v>62</v>
      </c>
      <c r="D58" s="14">
        <v>250000</v>
      </c>
      <c r="E58" s="11">
        <v>220000</v>
      </c>
      <c r="F58" s="12"/>
      <c r="G58" s="18">
        <f t="shared" si="0"/>
        <v>30000</v>
      </c>
      <c r="H58" s="11"/>
      <c r="I58" s="12"/>
      <c r="J58" s="18">
        <f t="shared" si="3"/>
        <v>30000</v>
      </c>
      <c r="K58" s="18">
        <v>0</v>
      </c>
      <c r="L58" s="36">
        <f t="shared" si="1"/>
        <v>30000</v>
      </c>
    </row>
    <row r="59" spans="1:12" x14ac:dyDescent="0.25">
      <c r="A59" s="10"/>
      <c r="B59" s="43" t="s">
        <v>63</v>
      </c>
      <c r="C59" s="13" t="s">
        <v>113</v>
      </c>
      <c r="D59" s="14">
        <v>1080000</v>
      </c>
      <c r="E59" s="11"/>
      <c r="F59" s="12"/>
      <c r="G59" s="18">
        <f t="shared" si="0"/>
        <v>1080000</v>
      </c>
      <c r="H59" s="11"/>
      <c r="I59" s="12"/>
      <c r="J59" s="18">
        <f t="shared" si="3"/>
        <v>1080000</v>
      </c>
      <c r="K59" s="18">
        <v>271200</v>
      </c>
      <c r="L59" s="36">
        <f t="shared" si="1"/>
        <v>808800</v>
      </c>
    </row>
    <row r="60" spans="1:12" x14ac:dyDescent="0.25">
      <c r="A60" s="10"/>
      <c r="B60" s="40" t="s">
        <v>170</v>
      </c>
      <c r="C60" s="41" t="s">
        <v>64</v>
      </c>
      <c r="D60" s="42">
        <f>SUM(D61:D63)</f>
        <v>400000</v>
      </c>
      <c r="E60" s="33"/>
      <c r="F60" s="34"/>
      <c r="G60" s="35">
        <f t="shared" si="0"/>
        <v>400000</v>
      </c>
      <c r="H60" s="33"/>
      <c r="I60" s="34"/>
      <c r="J60" s="35">
        <f t="shared" si="3"/>
        <v>400000</v>
      </c>
      <c r="K60" s="35">
        <f>SUM(K61:K63)</f>
        <v>68850</v>
      </c>
      <c r="L60" s="36">
        <f t="shared" si="1"/>
        <v>331150</v>
      </c>
    </row>
    <row r="61" spans="1:12" x14ac:dyDescent="0.25">
      <c r="A61" s="10"/>
      <c r="B61" s="43" t="s">
        <v>65</v>
      </c>
      <c r="C61" s="13" t="s">
        <v>66</v>
      </c>
      <c r="D61" s="14">
        <v>0</v>
      </c>
      <c r="E61" s="11"/>
      <c r="F61" s="12">
        <v>280000</v>
      </c>
      <c r="G61" s="18">
        <f t="shared" si="0"/>
        <v>280000</v>
      </c>
      <c r="H61" s="11"/>
      <c r="I61" s="12"/>
      <c r="J61" s="18">
        <f t="shared" si="3"/>
        <v>280000</v>
      </c>
      <c r="K61" s="18">
        <v>68850</v>
      </c>
      <c r="L61" s="36">
        <f t="shared" si="1"/>
        <v>211150</v>
      </c>
    </row>
    <row r="62" spans="1:12" x14ac:dyDescent="0.25">
      <c r="A62" s="10"/>
      <c r="B62" s="43" t="s">
        <v>114</v>
      </c>
      <c r="C62" s="13" t="s">
        <v>115</v>
      </c>
      <c r="D62" s="14">
        <v>325000</v>
      </c>
      <c r="E62" s="11"/>
      <c r="F62" s="12"/>
      <c r="G62" s="18">
        <f t="shared" si="0"/>
        <v>325000</v>
      </c>
      <c r="H62" s="11"/>
      <c r="I62" s="12"/>
      <c r="J62" s="18">
        <f t="shared" si="3"/>
        <v>325000</v>
      </c>
      <c r="K62" s="18">
        <v>0</v>
      </c>
      <c r="L62" s="36">
        <f t="shared" si="1"/>
        <v>325000</v>
      </c>
    </row>
    <row r="63" spans="1:12" x14ac:dyDescent="0.25">
      <c r="A63" s="10"/>
      <c r="B63" s="43" t="s">
        <v>116</v>
      </c>
      <c r="C63" s="13" t="s">
        <v>117</v>
      </c>
      <c r="D63" s="14">
        <v>75000</v>
      </c>
      <c r="E63" s="11">
        <v>75000</v>
      </c>
      <c r="F63" s="12"/>
      <c r="G63" s="18">
        <f t="shared" si="0"/>
        <v>0</v>
      </c>
      <c r="H63" s="11"/>
      <c r="I63" s="12"/>
      <c r="J63" s="18">
        <f t="shared" si="3"/>
        <v>0</v>
      </c>
      <c r="K63" s="18">
        <v>0</v>
      </c>
      <c r="L63" s="36">
        <f t="shared" si="1"/>
        <v>0</v>
      </c>
    </row>
    <row r="64" spans="1:12" x14ac:dyDescent="0.25">
      <c r="A64" s="10"/>
      <c r="B64" s="40" t="s">
        <v>181</v>
      </c>
      <c r="C64" s="41" t="s">
        <v>183</v>
      </c>
      <c r="D64" s="42">
        <f>SUM(D65:D66)</f>
        <v>0</v>
      </c>
      <c r="E64" s="33"/>
      <c r="F64" s="34"/>
      <c r="G64" s="35">
        <f t="shared" si="0"/>
        <v>0</v>
      </c>
      <c r="H64" s="33"/>
      <c r="I64" s="34"/>
      <c r="J64" s="35">
        <f t="shared" si="3"/>
        <v>0</v>
      </c>
      <c r="K64" s="35">
        <f>SUM(K65:K66)</f>
        <v>40609.699999999997</v>
      </c>
      <c r="L64" s="36">
        <f t="shared" si="1"/>
        <v>-40609.699999999997</v>
      </c>
    </row>
    <row r="65" spans="1:12" x14ac:dyDescent="0.25">
      <c r="A65" s="10"/>
      <c r="B65" s="55" t="s">
        <v>182</v>
      </c>
      <c r="C65" s="56" t="s">
        <v>184</v>
      </c>
      <c r="D65" s="44">
        <v>0</v>
      </c>
      <c r="E65" s="11"/>
      <c r="F65" s="12">
        <v>10000</v>
      </c>
      <c r="G65" s="26">
        <f t="shared" si="0"/>
        <v>10000</v>
      </c>
      <c r="H65" s="11"/>
      <c r="I65" s="12"/>
      <c r="J65" s="26">
        <f t="shared" si="3"/>
        <v>10000</v>
      </c>
      <c r="K65" s="26">
        <v>329.45</v>
      </c>
      <c r="L65" s="36">
        <f t="shared" si="1"/>
        <v>9670.5499999999993</v>
      </c>
    </row>
    <row r="66" spans="1:12" x14ac:dyDescent="0.25">
      <c r="A66" s="10"/>
      <c r="B66" s="55" t="s">
        <v>188</v>
      </c>
      <c r="C66" s="56" t="s">
        <v>189</v>
      </c>
      <c r="D66" s="44">
        <v>0</v>
      </c>
      <c r="E66" s="11"/>
      <c r="F66" s="12"/>
      <c r="G66" s="26">
        <f t="shared" si="0"/>
        <v>0</v>
      </c>
      <c r="H66" s="11"/>
      <c r="I66" s="12">
        <v>170000</v>
      </c>
      <c r="J66" s="26">
        <f t="shared" si="3"/>
        <v>170000</v>
      </c>
      <c r="K66" s="26">
        <v>40280.25</v>
      </c>
      <c r="L66" s="36">
        <f t="shared" si="1"/>
        <v>129719.75</v>
      </c>
    </row>
    <row r="67" spans="1:12" x14ac:dyDescent="0.25">
      <c r="A67" s="10"/>
      <c r="B67" s="69">
        <v>2</v>
      </c>
      <c r="C67" s="70" t="s">
        <v>67</v>
      </c>
      <c r="D67" s="71">
        <f>D68+D70+D72</f>
        <v>2475000</v>
      </c>
      <c r="E67" s="72"/>
      <c r="F67" s="73"/>
      <c r="G67" s="74">
        <f t="shared" si="0"/>
        <v>2475000</v>
      </c>
      <c r="H67" s="72"/>
      <c r="I67" s="73"/>
      <c r="J67" s="74">
        <f t="shared" si="3"/>
        <v>2475000</v>
      </c>
      <c r="K67" s="74">
        <f>SUM(K68+K70+K72)</f>
        <v>326338.99</v>
      </c>
      <c r="L67" s="68">
        <f t="shared" si="1"/>
        <v>2148661.0099999998</v>
      </c>
    </row>
    <row r="68" spans="1:12" x14ac:dyDescent="0.25">
      <c r="A68" s="10"/>
      <c r="B68" s="40" t="s">
        <v>172</v>
      </c>
      <c r="C68" s="41" t="s">
        <v>68</v>
      </c>
      <c r="D68" s="42">
        <f>D69</f>
        <v>75000</v>
      </c>
      <c r="E68" s="33"/>
      <c r="F68" s="34"/>
      <c r="G68" s="35">
        <f t="shared" si="0"/>
        <v>75000</v>
      </c>
      <c r="H68" s="33"/>
      <c r="I68" s="34"/>
      <c r="J68" s="35">
        <f t="shared" si="3"/>
        <v>75000</v>
      </c>
      <c r="K68" s="35">
        <f>K69</f>
        <v>2909.75</v>
      </c>
      <c r="L68" s="36">
        <f t="shared" si="1"/>
        <v>72090.25</v>
      </c>
    </row>
    <row r="69" spans="1:12" x14ac:dyDescent="0.25">
      <c r="A69" s="10"/>
      <c r="B69" s="43" t="s">
        <v>69</v>
      </c>
      <c r="C69" s="13" t="s">
        <v>70</v>
      </c>
      <c r="D69" s="14">
        <v>75000</v>
      </c>
      <c r="E69" s="11"/>
      <c r="F69" s="12"/>
      <c r="G69" s="18">
        <f t="shared" si="0"/>
        <v>75000</v>
      </c>
      <c r="H69" s="11"/>
      <c r="I69" s="12"/>
      <c r="J69" s="18">
        <f t="shared" si="3"/>
        <v>75000</v>
      </c>
      <c r="K69" s="18">
        <v>2909.75</v>
      </c>
      <c r="L69" s="36">
        <f t="shared" si="1"/>
        <v>72090.25</v>
      </c>
    </row>
    <row r="70" spans="1:12" x14ac:dyDescent="0.25">
      <c r="A70" s="10"/>
      <c r="B70" s="40" t="s">
        <v>173</v>
      </c>
      <c r="C70" s="41" t="s">
        <v>118</v>
      </c>
      <c r="D70" s="42">
        <f>D71</f>
        <v>750000</v>
      </c>
      <c r="E70" s="33"/>
      <c r="F70" s="34"/>
      <c r="G70" s="35">
        <f t="shared" si="0"/>
        <v>750000</v>
      </c>
      <c r="H70" s="33"/>
      <c r="I70" s="34"/>
      <c r="J70" s="35">
        <f t="shared" si="3"/>
        <v>750000</v>
      </c>
      <c r="K70" s="35">
        <f>K71</f>
        <v>201724.99</v>
      </c>
      <c r="L70" s="36">
        <f t="shared" si="1"/>
        <v>548275.01</v>
      </c>
    </row>
    <row r="71" spans="1:12" x14ac:dyDescent="0.25">
      <c r="A71" s="10"/>
      <c r="B71" s="43" t="s">
        <v>119</v>
      </c>
      <c r="C71" s="13" t="s">
        <v>120</v>
      </c>
      <c r="D71" s="14">
        <v>750000</v>
      </c>
      <c r="E71" s="11"/>
      <c r="F71" s="12"/>
      <c r="G71" s="18">
        <f t="shared" si="0"/>
        <v>750000</v>
      </c>
      <c r="H71" s="11"/>
      <c r="I71" s="12"/>
      <c r="J71" s="18">
        <f t="shared" si="3"/>
        <v>750000</v>
      </c>
      <c r="K71" s="18">
        <v>201724.99</v>
      </c>
      <c r="L71" s="36">
        <f t="shared" si="1"/>
        <v>548275.01</v>
      </c>
    </row>
    <row r="72" spans="1:12" x14ac:dyDescent="0.25">
      <c r="A72" s="10"/>
      <c r="B72" s="40" t="s">
        <v>174</v>
      </c>
      <c r="C72" s="41" t="s">
        <v>71</v>
      </c>
      <c r="D72" s="42">
        <f>SUM(D73:D77)</f>
        <v>1650000</v>
      </c>
      <c r="E72" s="33"/>
      <c r="F72" s="34"/>
      <c r="G72" s="35">
        <f t="shared" si="0"/>
        <v>1650000</v>
      </c>
      <c r="H72" s="33"/>
      <c r="I72" s="34"/>
      <c r="J72" s="35">
        <f t="shared" si="3"/>
        <v>1650000</v>
      </c>
      <c r="K72" s="35">
        <f>SUM(K73:K77)</f>
        <v>121704.25</v>
      </c>
      <c r="L72" s="36">
        <f t="shared" si="1"/>
        <v>1528295.75</v>
      </c>
    </row>
    <row r="73" spans="1:12" x14ac:dyDescent="0.25">
      <c r="A73" s="10"/>
      <c r="B73" s="43" t="s">
        <v>72</v>
      </c>
      <c r="C73" s="13" t="s">
        <v>73</v>
      </c>
      <c r="D73" s="14">
        <v>550000</v>
      </c>
      <c r="E73" s="11"/>
      <c r="F73" s="12"/>
      <c r="G73" s="18">
        <f t="shared" si="0"/>
        <v>550000</v>
      </c>
      <c r="H73" s="11"/>
      <c r="I73" s="12"/>
      <c r="J73" s="18">
        <f t="shared" si="3"/>
        <v>550000</v>
      </c>
      <c r="K73" s="18">
        <v>8512.5</v>
      </c>
      <c r="L73" s="36">
        <f t="shared" ref="L73:L99" si="4">J73-K73</f>
        <v>541487.5</v>
      </c>
    </row>
    <row r="74" spans="1:12" x14ac:dyDescent="0.25">
      <c r="A74" s="10"/>
      <c r="B74" s="43" t="s">
        <v>75</v>
      </c>
      <c r="C74" s="13" t="s">
        <v>74</v>
      </c>
      <c r="D74" s="14">
        <v>450000</v>
      </c>
      <c r="E74" s="11"/>
      <c r="F74" s="12"/>
      <c r="G74" s="18">
        <f t="shared" si="0"/>
        <v>450000</v>
      </c>
      <c r="H74" s="11"/>
      <c r="I74" s="12"/>
      <c r="J74" s="18">
        <f t="shared" si="3"/>
        <v>450000</v>
      </c>
      <c r="K74" s="18">
        <v>29041</v>
      </c>
      <c r="L74" s="36">
        <f t="shared" si="4"/>
        <v>420959</v>
      </c>
    </row>
    <row r="75" spans="1:12" x14ac:dyDescent="0.25">
      <c r="A75" s="10"/>
      <c r="B75" s="43" t="s">
        <v>76</v>
      </c>
      <c r="C75" s="13" t="s">
        <v>77</v>
      </c>
      <c r="D75" s="14">
        <v>350000</v>
      </c>
      <c r="E75" s="11"/>
      <c r="F75" s="12"/>
      <c r="G75" s="18">
        <f t="shared" si="0"/>
        <v>350000</v>
      </c>
      <c r="H75" s="11"/>
      <c r="I75" s="12"/>
      <c r="J75" s="18">
        <f t="shared" si="3"/>
        <v>350000</v>
      </c>
      <c r="K75" s="18">
        <v>35334.75</v>
      </c>
      <c r="L75" s="36">
        <f t="shared" si="4"/>
        <v>314665.25</v>
      </c>
    </row>
    <row r="76" spans="1:12" x14ac:dyDescent="0.25">
      <c r="A76" s="10"/>
      <c r="B76" s="43" t="s">
        <v>121</v>
      </c>
      <c r="C76" s="13" t="s">
        <v>122</v>
      </c>
      <c r="D76" s="14">
        <v>150000</v>
      </c>
      <c r="E76" s="11"/>
      <c r="F76" s="12"/>
      <c r="G76" s="18">
        <f t="shared" si="0"/>
        <v>150000</v>
      </c>
      <c r="H76" s="11"/>
      <c r="I76" s="12"/>
      <c r="J76" s="18">
        <f t="shared" si="3"/>
        <v>150000</v>
      </c>
      <c r="K76" s="18">
        <v>0</v>
      </c>
      <c r="L76" s="36">
        <f t="shared" si="4"/>
        <v>150000</v>
      </c>
    </row>
    <row r="77" spans="1:12" x14ac:dyDescent="0.25">
      <c r="A77" s="10"/>
      <c r="B77" s="43" t="s">
        <v>123</v>
      </c>
      <c r="C77" s="13" t="s">
        <v>124</v>
      </c>
      <c r="D77" s="14">
        <v>150000</v>
      </c>
      <c r="E77" s="11"/>
      <c r="F77" s="12"/>
      <c r="G77" s="18">
        <f t="shared" ref="G77:G97" si="5">D77-E77+F77</f>
        <v>150000</v>
      </c>
      <c r="H77" s="11"/>
      <c r="I77" s="12"/>
      <c r="J77" s="18">
        <f t="shared" si="3"/>
        <v>150000</v>
      </c>
      <c r="K77" s="18">
        <v>48816</v>
      </c>
      <c r="L77" s="36">
        <f t="shared" si="4"/>
        <v>101184</v>
      </c>
    </row>
    <row r="78" spans="1:12" x14ac:dyDescent="0.25">
      <c r="A78" s="10"/>
      <c r="B78" s="69">
        <v>3</v>
      </c>
      <c r="C78" s="70" t="s">
        <v>78</v>
      </c>
      <c r="D78" s="71">
        <f>D79+D81</f>
        <v>6200000</v>
      </c>
      <c r="E78" s="72"/>
      <c r="F78" s="73"/>
      <c r="G78" s="74">
        <f t="shared" si="5"/>
        <v>6200000</v>
      </c>
      <c r="H78" s="72"/>
      <c r="I78" s="73"/>
      <c r="J78" s="74">
        <f t="shared" si="3"/>
        <v>6200000</v>
      </c>
      <c r="K78" s="74">
        <f>K79+K81</f>
        <v>1019508.7</v>
      </c>
      <c r="L78" s="68">
        <f t="shared" si="4"/>
        <v>5180491.3</v>
      </c>
    </row>
    <row r="79" spans="1:12" x14ac:dyDescent="0.25">
      <c r="A79" s="10"/>
      <c r="B79" s="40" t="s">
        <v>175</v>
      </c>
      <c r="C79" s="41" t="s">
        <v>79</v>
      </c>
      <c r="D79" s="42">
        <f>D80</f>
        <v>6200000</v>
      </c>
      <c r="E79" s="33"/>
      <c r="F79" s="34"/>
      <c r="G79" s="35">
        <f t="shared" si="5"/>
        <v>6200000</v>
      </c>
      <c r="H79" s="33"/>
      <c r="I79" s="34"/>
      <c r="J79" s="35">
        <f t="shared" si="3"/>
        <v>6200000</v>
      </c>
      <c r="K79" s="35">
        <f>K80</f>
        <v>1019508.7</v>
      </c>
      <c r="L79" s="36">
        <f t="shared" si="4"/>
        <v>5180491.3</v>
      </c>
    </row>
    <row r="80" spans="1:12" x14ac:dyDescent="0.25">
      <c r="A80" s="10"/>
      <c r="B80" s="43" t="s">
        <v>92</v>
      </c>
      <c r="C80" s="13" t="s">
        <v>93</v>
      </c>
      <c r="D80" s="14">
        <v>6200000</v>
      </c>
      <c r="E80" s="11"/>
      <c r="F80" s="12"/>
      <c r="G80" s="18">
        <f t="shared" si="5"/>
        <v>6200000</v>
      </c>
      <c r="H80" s="11"/>
      <c r="I80" s="12"/>
      <c r="J80" s="18">
        <f t="shared" si="3"/>
        <v>6200000</v>
      </c>
      <c r="K80" s="18">
        <v>1019508.7</v>
      </c>
      <c r="L80" s="36">
        <f t="shared" si="4"/>
        <v>5180491.3</v>
      </c>
    </row>
    <row r="81" spans="1:12" x14ac:dyDescent="0.25">
      <c r="A81" s="10"/>
      <c r="B81" s="40" t="s">
        <v>176</v>
      </c>
      <c r="C81" s="41" t="s">
        <v>125</v>
      </c>
      <c r="D81" s="42">
        <f>D82</f>
        <v>0</v>
      </c>
      <c r="E81" s="33"/>
      <c r="F81" s="34"/>
      <c r="G81" s="35">
        <f t="shared" si="5"/>
        <v>0</v>
      </c>
      <c r="H81" s="33"/>
      <c r="I81" s="34"/>
      <c r="J81" s="35">
        <f t="shared" si="3"/>
        <v>0</v>
      </c>
      <c r="K81" s="35">
        <f>K82</f>
        <v>0</v>
      </c>
      <c r="L81" s="36">
        <f t="shared" si="4"/>
        <v>0</v>
      </c>
    </row>
    <row r="82" spans="1:12" x14ac:dyDescent="0.25">
      <c r="A82" s="10"/>
      <c r="B82" s="43" t="s">
        <v>126</v>
      </c>
      <c r="C82" s="13" t="s">
        <v>127</v>
      </c>
      <c r="D82" s="14">
        <v>0</v>
      </c>
      <c r="E82" s="11"/>
      <c r="F82" s="12">
        <v>25000</v>
      </c>
      <c r="G82" s="18">
        <f t="shared" si="5"/>
        <v>25000</v>
      </c>
      <c r="H82" s="11"/>
      <c r="I82" s="12"/>
      <c r="J82" s="18">
        <f t="shared" si="3"/>
        <v>25000</v>
      </c>
      <c r="K82" s="18">
        <v>0</v>
      </c>
      <c r="L82" s="36">
        <f t="shared" si="4"/>
        <v>25000</v>
      </c>
    </row>
    <row r="83" spans="1:12" x14ac:dyDescent="0.25">
      <c r="A83" s="10"/>
      <c r="B83" s="69">
        <v>5</v>
      </c>
      <c r="C83" s="70" t="s">
        <v>128</v>
      </c>
      <c r="D83" s="71">
        <f>D84</f>
        <v>0</v>
      </c>
      <c r="E83" s="72"/>
      <c r="F83" s="73"/>
      <c r="G83" s="74">
        <f t="shared" si="5"/>
        <v>0</v>
      </c>
      <c r="H83" s="72"/>
      <c r="I83" s="73"/>
      <c r="J83" s="74">
        <f t="shared" si="3"/>
        <v>0</v>
      </c>
      <c r="K83" s="74">
        <f>K84</f>
        <v>859246.07999999996</v>
      </c>
      <c r="L83" s="68">
        <f t="shared" si="4"/>
        <v>-859246.07999999996</v>
      </c>
    </row>
    <row r="84" spans="1:12" x14ac:dyDescent="0.25">
      <c r="A84" s="10"/>
      <c r="B84" s="40" t="s">
        <v>177</v>
      </c>
      <c r="C84" s="41" t="s">
        <v>129</v>
      </c>
      <c r="D84" s="42">
        <f>D85</f>
        <v>0</v>
      </c>
      <c r="E84" s="33"/>
      <c r="F84" s="34"/>
      <c r="G84" s="35">
        <f t="shared" si="5"/>
        <v>0</v>
      </c>
      <c r="H84" s="33"/>
      <c r="I84" s="34"/>
      <c r="J84" s="35">
        <f t="shared" si="3"/>
        <v>0</v>
      </c>
      <c r="K84" s="35">
        <f>K85</f>
        <v>859246.07999999996</v>
      </c>
      <c r="L84" s="36">
        <f t="shared" si="4"/>
        <v>-859246.07999999996</v>
      </c>
    </row>
    <row r="85" spans="1:12" x14ac:dyDescent="0.25">
      <c r="A85" s="10"/>
      <c r="B85" s="43" t="s">
        <v>130</v>
      </c>
      <c r="C85" s="13" t="s">
        <v>131</v>
      </c>
      <c r="D85" s="14">
        <v>0</v>
      </c>
      <c r="E85" s="11"/>
      <c r="F85" s="12">
        <v>3180000</v>
      </c>
      <c r="G85" s="18">
        <f t="shared" si="5"/>
        <v>3180000</v>
      </c>
      <c r="H85" s="11"/>
      <c r="I85" s="12"/>
      <c r="J85" s="18">
        <f t="shared" si="3"/>
        <v>3180000</v>
      </c>
      <c r="K85" s="18">
        <v>859246.07999999996</v>
      </c>
      <c r="L85" s="36">
        <f t="shared" si="4"/>
        <v>2320753.92</v>
      </c>
    </row>
    <row r="86" spans="1:12" x14ac:dyDescent="0.25">
      <c r="A86" s="10"/>
      <c r="B86" s="69">
        <v>6</v>
      </c>
      <c r="C86" s="70" t="s">
        <v>80</v>
      </c>
      <c r="D86" s="71">
        <f>D87+D89+D92+D94</f>
        <v>6250000</v>
      </c>
      <c r="E86" s="72"/>
      <c r="F86" s="73"/>
      <c r="G86" s="74">
        <f t="shared" si="5"/>
        <v>6250000</v>
      </c>
      <c r="H86" s="72"/>
      <c r="I86" s="73"/>
      <c r="J86" s="74">
        <f t="shared" si="3"/>
        <v>6250000</v>
      </c>
      <c r="K86" s="74">
        <f>SUM(K87+K89+K92+K94)</f>
        <v>951575.34</v>
      </c>
      <c r="L86" s="68">
        <f t="shared" si="4"/>
        <v>5298424.66</v>
      </c>
    </row>
    <row r="87" spans="1:12" x14ac:dyDescent="0.25">
      <c r="A87" s="10"/>
      <c r="B87" s="40" t="s">
        <v>154</v>
      </c>
      <c r="C87" s="41" t="s">
        <v>157</v>
      </c>
      <c r="D87" s="42">
        <f>D88</f>
        <v>250000</v>
      </c>
      <c r="E87" s="33"/>
      <c r="F87" s="34"/>
      <c r="G87" s="35">
        <f t="shared" si="5"/>
        <v>250000</v>
      </c>
      <c r="H87" s="33"/>
      <c r="I87" s="34"/>
      <c r="J87" s="35">
        <f t="shared" si="3"/>
        <v>250000</v>
      </c>
      <c r="K87" s="35">
        <f>K88</f>
        <v>57333</v>
      </c>
      <c r="L87" s="36">
        <f t="shared" si="4"/>
        <v>192667</v>
      </c>
    </row>
    <row r="88" spans="1:12" x14ac:dyDescent="0.25">
      <c r="A88" s="10"/>
      <c r="B88" s="43" t="s">
        <v>155</v>
      </c>
      <c r="C88" s="13" t="s">
        <v>156</v>
      </c>
      <c r="D88" s="14">
        <v>250000</v>
      </c>
      <c r="E88" s="11"/>
      <c r="F88" s="12"/>
      <c r="G88" s="18">
        <f t="shared" si="5"/>
        <v>250000</v>
      </c>
      <c r="H88" s="11"/>
      <c r="I88" s="12"/>
      <c r="J88" s="18">
        <f t="shared" si="3"/>
        <v>250000</v>
      </c>
      <c r="K88" s="18">
        <v>57333</v>
      </c>
      <c r="L88" s="36">
        <f t="shared" si="4"/>
        <v>192667</v>
      </c>
    </row>
    <row r="89" spans="1:12" x14ac:dyDescent="0.25">
      <c r="A89" s="10"/>
      <c r="B89" s="40" t="s">
        <v>178</v>
      </c>
      <c r="C89" s="41" t="s">
        <v>4</v>
      </c>
      <c r="D89" s="42">
        <f>SUM(D90:D91)</f>
        <v>6000000</v>
      </c>
      <c r="E89" s="33"/>
      <c r="F89" s="34"/>
      <c r="G89" s="35">
        <f t="shared" si="5"/>
        <v>6000000</v>
      </c>
      <c r="H89" s="33"/>
      <c r="I89" s="34"/>
      <c r="J89" s="35">
        <f t="shared" si="3"/>
        <v>6000000</v>
      </c>
      <c r="K89" s="35">
        <f>SUM(K90:K91)</f>
        <v>0</v>
      </c>
      <c r="L89" s="36">
        <f t="shared" si="4"/>
        <v>6000000</v>
      </c>
    </row>
    <row r="90" spans="1:12" x14ac:dyDescent="0.25">
      <c r="A90" s="10"/>
      <c r="B90" s="43" t="s">
        <v>81</v>
      </c>
      <c r="C90" s="13" t="s">
        <v>82</v>
      </c>
      <c r="D90" s="14">
        <v>5500000</v>
      </c>
      <c r="E90" s="11">
        <v>915000</v>
      </c>
      <c r="F90" s="12"/>
      <c r="G90" s="18">
        <f t="shared" si="5"/>
        <v>4585000</v>
      </c>
      <c r="H90" s="11">
        <v>4520000</v>
      </c>
      <c r="I90" s="12"/>
      <c r="J90" s="18">
        <f t="shared" si="3"/>
        <v>65000</v>
      </c>
      <c r="K90" s="18">
        <v>0</v>
      </c>
      <c r="L90" s="36">
        <f t="shared" si="4"/>
        <v>65000</v>
      </c>
    </row>
    <row r="91" spans="1:12" x14ac:dyDescent="0.25">
      <c r="A91" s="10"/>
      <c r="B91" s="43" t="s">
        <v>132</v>
      </c>
      <c r="C91" s="13" t="s">
        <v>133</v>
      </c>
      <c r="D91" s="14">
        <v>500000</v>
      </c>
      <c r="E91" s="11"/>
      <c r="F91" s="12"/>
      <c r="G91" s="18">
        <f t="shared" si="5"/>
        <v>500000</v>
      </c>
      <c r="H91" s="11"/>
      <c r="I91" s="12"/>
      <c r="J91" s="18">
        <f t="shared" si="3"/>
        <v>500000</v>
      </c>
      <c r="K91" s="18">
        <v>0</v>
      </c>
      <c r="L91" s="36">
        <f t="shared" si="4"/>
        <v>500000</v>
      </c>
    </row>
    <row r="92" spans="1:12" x14ac:dyDescent="0.25">
      <c r="A92" s="10"/>
      <c r="B92" s="40" t="s">
        <v>179</v>
      </c>
      <c r="C92" s="41" t="s">
        <v>134</v>
      </c>
      <c r="D92" s="42">
        <f>D93</f>
        <v>0</v>
      </c>
      <c r="E92" s="33"/>
      <c r="F92" s="34"/>
      <c r="G92" s="35">
        <f t="shared" si="5"/>
        <v>0</v>
      </c>
      <c r="H92" s="33"/>
      <c r="I92" s="34"/>
      <c r="J92" s="35">
        <f t="shared" si="3"/>
        <v>0</v>
      </c>
      <c r="K92" s="35">
        <f>K93</f>
        <v>0</v>
      </c>
      <c r="L92" s="36">
        <f t="shared" si="4"/>
        <v>0</v>
      </c>
    </row>
    <row r="93" spans="1:12" x14ac:dyDescent="0.25">
      <c r="A93" s="10"/>
      <c r="B93" s="43" t="s">
        <v>83</v>
      </c>
      <c r="C93" s="13" t="s">
        <v>135</v>
      </c>
      <c r="D93" s="14">
        <v>0</v>
      </c>
      <c r="E93" s="11"/>
      <c r="F93" s="12"/>
      <c r="G93" s="18">
        <f t="shared" si="5"/>
        <v>0</v>
      </c>
      <c r="H93" s="11"/>
      <c r="I93" s="12"/>
      <c r="J93" s="18">
        <f t="shared" si="3"/>
        <v>0</v>
      </c>
      <c r="K93" s="18">
        <v>0</v>
      </c>
      <c r="L93" s="36">
        <f t="shared" si="4"/>
        <v>0</v>
      </c>
    </row>
    <row r="94" spans="1:12" x14ac:dyDescent="0.25">
      <c r="A94" s="10"/>
      <c r="B94" s="40" t="s">
        <v>148</v>
      </c>
      <c r="C94" s="41" t="s">
        <v>151</v>
      </c>
      <c r="D94" s="42">
        <f>D95</f>
        <v>0</v>
      </c>
      <c r="E94" s="33"/>
      <c r="F94" s="34"/>
      <c r="G94" s="35">
        <f t="shared" si="5"/>
        <v>0</v>
      </c>
      <c r="H94" s="33"/>
      <c r="I94" s="34"/>
      <c r="J94" s="35">
        <f t="shared" si="3"/>
        <v>0</v>
      </c>
      <c r="K94" s="35">
        <f>K95</f>
        <v>894242.34</v>
      </c>
      <c r="L94" s="36">
        <f t="shared" si="4"/>
        <v>-894242.34</v>
      </c>
    </row>
    <row r="95" spans="1:12" x14ac:dyDescent="0.25">
      <c r="A95" s="10"/>
      <c r="B95" s="43" t="s">
        <v>149</v>
      </c>
      <c r="C95" s="13" t="s">
        <v>150</v>
      </c>
      <c r="D95" s="14">
        <v>0</v>
      </c>
      <c r="E95" s="11"/>
      <c r="F95" s="12">
        <v>4440000</v>
      </c>
      <c r="G95" s="18">
        <f t="shared" si="5"/>
        <v>4440000</v>
      </c>
      <c r="H95" s="11"/>
      <c r="I95" s="12"/>
      <c r="J95" s="18">
        <f t="shared" si="3"/>
        <v>4440000</v>
      </c>
      <c r="K95" s="18">
        <v>894242.34</v>
      </c>
      <c r="L95" s="36">
        <f t="shared" si="4"/>
        <v>3545757.66</v>
      </c>
    </row>
    <row r="96" spans="1:12" x14ac:dyDescent="0.25">
      <c r="A96" s="10"/>
      <c r="B96" s="69">
        <v>8</v>
      </c>
      <c r="C96" s="70" t="s">
        <v>84</v>
      </c>
      <c r="D96" s="71">
        <f>D97</f>
        <v>4500000</v>
      </c>
      <c r="E96" s="72"/>
      <c r="F96" s="73"/>
      <c r="G96" s="74">
        <f t="shared" si="5"/>
        <v>4500000</v>
      </c>
      <c r="H96" s="72"/>
      <c r="I96" s="73"/>
      <c r="J96" s="74">
        <f t="shared" si="3"/>
        <v>4500000</v>
      </c>
      <c r="K96" s="74">
        <f>K97</f>
        <v>897417.5</v>
      </c>
      <c r="L96" s="68">
        <f t="shared" si="4"/>
        <v>3602582.5</v>
      </c>
    </row>
    <row r="97" spans="1:12" x14ac:dyDescent="0.25">
      <c r="A97" s="10"/>
      <c r="B97" s="40" t="s">
        <v>180</v>
      </c>
      <c r="C97" s="41" t="s">
        <v>85</v>
      </c>
      <c r="D97" s="42">
        <f>D98</f>
        <v>4500000</v>
      </c>
      <c r="E97" s="33"/>
      <c r="F97" s="34"/>
      <c r="G97" s="35">
        <f t="shared" si="5"/>
        <v>4500000</v>
      </c>
      <c r="H97" s="33"/>
      <c r="I97" s="34"/>
      <c r="J97" s="35">
        <f t="shared" si="3"/>
        <v>4500000</v>
      </c>
      <c r="K97" s="35">
        <f>K98</f>
        <v>897417.5</v>
      </c>
      <c r="L97" s="36">
        <f t="shared" si="4"/>
        <v>3602582.5</v>
      </c>
    </row>
    <row r="98" spans="1:12" ht="15.75" thickBot="1" x14ac:dyDescent="0.3">
      <c r="A98" s="10"/>
      <c r="B98" s="43" t="s">
        <v>86</v>
      </c>
      <c r="C98" s="13" t="s">
        <v>87</v>
      </c>
      <c r="D98" s="57">
        <v>4500000</v>
      </c>
      <c r="E98" s="11"/>
      <c r="F98" s="12"/>
      <c r="G98" s="18">
        <f>D98-E98+F98</f>
        <v>4500000</v>
      </c>
      <c r="H98" s="11"/>
      <c r="I98" s="12"/>
      <c r="J98" s="18">
        <f>G98-H98+I98</f>
        <v>4500000</v>
      </c>
      <c r="K98" s="18">
        <v>897417.5</v>
      </c>
      <c r="L98" s="36">
        <f t="shared" si="4"/>
        <v>3602582.5</v>
      </c>
    </row>
    <row r="99" spans="1:12" ht="15.75" thickBot="1" x14ac:dyDescent="0.3">
      <c r="A99" s="10"/>
      <c r="B99" s="58"/>
      <c r="C99" s="59" t="s">
        <v>8</v>
      </c>
      <c r="D99" s="60">
        <f>SUM(D8,D27,D67,D78,D86,D96)</f>
        <v>63414359.539999999</v>
      </c>
      <c r="E99" s="15">
        <f>SUM(E8:E98)</f>
        <v>10755104.68</v>
      </c>
      <c r="F99" s="16">
        <f>SUM(F8:F98)</f>
        <v>10755104.68</v>
      </c>
      <c r="G99" s="17">
        <f>D99-E99+F99</f>
        <v>63414359.539999999</v>
      </c>
      <c r="H99" s="15">
        <f>SUM(H8:H98)</f>
        <v>4520000</v>
      </c>
      <c r="I99" s="16">
        <f>SUM(I8:I98)</f>
        <v>4520000</v>
      </c>
      <c r="J99" s="17">
        <f t="shared" ref="J99" si="6">G99-H99+I99</f>
        <v>63414359.539999999</v>
      </c>
      <c r="K99" s="17">
        <f>SUM(K96+K86+K83+K78+K67+K27+K8)</f>
        <v>14127184.880000001</v>
      </c>
      <c r="L99" s="36">
        <f t="shared" si="4"/>
        <v>49287174.659999996</v>
      </c>
    </row>
    <row r="101" spans="1:12" x14ac:dyDescent="0.25">
      <c r="E101" s="9">
        <f>F99-E99</f>
        <v>0</v>
      </c>
      <c r="H101" s="9">
        <f>I99-H99</f>
        <v>0</v>
      </c>
      <c r="K101" s="75">
        <f>K99+L99</f>
        <v>63414359.539999999</v>
      </c>
    </row>
    <row r="102" spans="1:12" x14ac:dyDescent="0.25">
      <c r="C102" s="6"/>
    </row>
    <row r="103" spans="1:12" ht="15.75" thickBot="1" x14ac:dyDescent="0.3">
      <c r="C103" s="7"/>
    </row>
    <row r="104" spans="1:12" x14ac:dyDescent="0.25">
      <c r="C104" s="5" t="s">
        <v>136</v>
      </c>
    </row>
    <row r="105" spans="1:12" x14ac:dyDescent="0.25">
      <c r="C105" s="5" t="s">
        <v>137</v>
      </c>
    </row>
  </sheetData>
  <mergeCells count="5">
    <mergeCell ref="F5:G5"/>
    <mergeCell ref="B5:D5"/>
    <mergeCell ref="E6:G6"/>
    <mergeCell ref="I5:J5"/>
    <mergeCell ref="H6:J6"/>
  </mergeCells>
  <pageMargins left="0.7" right="0.7" top="0.75" bottom="0.75" header="0.3" footer="0.3"/>
  <pageSetup scale="43" orientation="portrait" r:id="rId1"/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 Gasto2020-2021 CPRI-STAP</vt:lpstr>
      <vt:lpstr>'Presup Gasto2020-2021 CPRI-STAP'!Área_de_impresión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CCH</dc:creator>
  <cp:lastModifiedBy>Giancarlo Casasola</cp:lastModifiedBy>
  <cp:lastPrinted>2020-07-08T04:32:15Z</cp:lastPrinted>
  <dcterms:created xsi:type="dcterms:W3CDTF">2016-03-15T22:43:08Z</dcterms:created>
  <dcterms:modified xsi:type="dcterms:W3CDTF">2020-07-21T17:44:14Z</dcterms:modified>
</cp:coreProperties>
</file>